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externalLinks/externalLink1.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7.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5.xml" ContentType="application/vnd.openxmlformats-officedocument.spreadsheetml.comments+xml"/>
  <Override PartName="/xl/comments6.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Matilda Dreijer\Downloads\"/>
    </mc:Choice>
  </mc:AlternateContent>
  <xr:revisionPtr revIDLastSave="0" documentId="13_ncr:1_{355B5207-6671-4220-AF87-E39C6B0DF96E}" xr6:coauthVersionLast="47" xr6:coauthVersionMax="47" xr10:uidLastSave="{00000000-0000-0000-0000-000000000000}"/>
  <bookViews>
    <workbookView minimized="1" xWindow="-27975" yWindow="315" windowWidth="26595" windowHeight="14805" activeTab="6" xr2:uid="{00000000-000D-0000-FFFF-FFFF00000000}"/>
  </bookViews>
  <sheets>
    <sheet name="2018" sheetId="16" r:id="rId1"/>
    <sheet name="2019" sheetId="15" r:id="rId2"/>
    <sheet name="2020" sheetId="17" r:id="rId3"/>
    <sheet name="2021" sheetId="14" r:id="rId4"/>
    <sheet name="2022" sheetId="11" r:id="rId5"/>
    <sheet name="2023" sheetId="18" r:id="rId6"/>
    <sheet name="2024" sheetId="20" r:id="rId7"/>
    <sheet name="Jämförelse" sheetId="12" r:id="rId8"/>
    <sheet name="Handbok" sheetId="2" r:id="rId9"/>
    <sheet name="Datavalidering" sheetId="13" state="hidden" r:id="rId10"/>
  </sheets>
  <externalReferences>
    <externalReference r:id="rId11"/>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9" i="20" l="1"/>
  <c r="I28" i="20"/>
  <c r="I27" i="20"/>
  <c r="I26" i="20"/>
  <c r="I25" i="20"/>
  <c r="B9" i="12"/>
  <c r="C9" i="12"/>
  <c r="D9" i="12"/>
  <c r="E9" i="12"/>
  <c r="E68" i="20"/>
  <c r="E67" i="20"/>
  <c r="E66" i="20"/>
  <c r="E65" i="20"/>
  <c r="E64" i="20"/>
  <c r="C60" i="20"/>
  <c r="D51" i="20"/>
  <c r="D48" i="20"/>
  <c r="D47" i="20"/>
  <c r="D46" i="20"/>
  <c r="D45" i="20"/>
  <c r="C54" i="20" s="1"/>
  <c r="F32" i="20"/>
  <c r="C32" i="20"/>
  <c r="C34" i="20" s="1"/>
  <c r="I16" i="20"/>
  <c r="H16" i="20"/>
  <c r="G16" i="20"/>
  <c r="F16" i="20"/>
  <c r="E16" i="20"/>
  <c r="C21" i="20" s="1"/>
  <c r="D16" i="20"/>
  <c r="C18" i="20" s="1"/>
  <c r="C16" i="20"/>
  <c r="K13" i="20"/>
  <c r="K12" i="20"/>
  <c r="K11" i="20"/>
  <c r="K10" i="20"/>
  <c r="K9" i="20"/>
  <c r="C19" i="20" s="1"/>
  <c r="E8" i="12"/>
  <c r="I23" i="18"/>
  <c r="I24" i="18"/>
  <c r="I25" i="18"/>
  <c r="I26" i="18"/>
  <c r="I22" i="18"/>
  <c r="K7" i="18"/>
  <c r="K8" i="18"/>
  <c r="K9" i="18"/>
  <c r="K10" i="18"/>
  <c r="K6" i="18"/>
  <c r="E63" i="18"/>
  <c r="E62" i="18"/>
  <c r="E61" i="18"/>
  <c r="E60" i="18"/>
  <c r="E59" i="18"/>
  <c r="C64" i="18" s="1"/>
  <c r="C56" i="18"/>
  <c r="D47" i="18"/>
  <c r="D45" i="18"/>
  <c r="D44" i="18"/>
  <c r="D43" i="18"/>
  <c r="C50" i="18"/>
  <c r="D8" i="12" s="1"/>
  <c r="F29" i="18"/>
  <c r="C29" i="18"/>
  <c r="C31" i="18" s="1"/>
  <c r="I13" i="18"/>
  <c r="H13" i="18"/>
  <c r="G13" i="18"/>
  <c r="F13" i="18"/>
  <c r="E13" i="18"/>
  <c r="D13" i="18"/>
  <c r="C13" i="18"/>
  <c r="E5" i="12"/>
  <c r="E6" i="12"/>
  <c r="E7" i="12"/>
  <c r="D5" i="12"/>
  <c r="D6" i="12"/>
  <c r="C5" i="12"/>
  <c r="C6" i="12"/>
  <c r="B6" i="12"/>
  <c r="B5" i="12"/>
  <c r="E63" i="17"/>
  <c r="E62" i="17"/>
  <c r="E61" i="17"/>
  <c r="E60" i="17"/>
  <c r="E59" i="17"/>
  <c r="C64" i="17" s="1"/>
  <c r="C56" i="17"/>
  <c r="D47" i="17"/>
  <c r="D45" i="17"/>
  <c r="D44" i="17"/>
  <c r="D43" i="17"/>
  <c r="D42" i="17"/>
  <c r="C50" i="17" s="1"/>
  <c r="F29" i="17"/>
  <c r="C29" i="17"/>
  <c r="C31" i="17" s="1"/>
  <c r="I26" i="17"/>
  <c r="I25" i="17"/>
  <c r="I24" i="17"/>
  <c r="I23" i="17"/>
  <c r="I22" i="17"/>
  <c r="C32" i="17" s="1"/>
  <c r="I13" i="17"/>
  <c r="H13" i="17"/>
  <c r="G13" i="17"/>
  <c r="F13" i="17"/>
  <c r="E13" i="17"/>
  <c r="C18" i="17" s="1"/>
  <c r="D13" i="17"/>
  <c r="C13" i="17"/>
  <c r="K10" i="17"/>
  <c r="K9" i="17"/>
  <c r="K8" i="17"/>
  <c r="K7" i="17"/>
  <c r="K6" i="17"/>
  <c r="C16" i="17" s="1"/>
  <c r="C55" i="17" s="1"/>
  <c r="I23" i="11"/>
  <c r="I24" i="11"/>
  <c r="I25" i="11"/>
  <c r="I26" i="11"/>
  <c r="I22" i="11"/>
  <c r="K7" i="11"/>
  <c r="K8" i="11"/>
  <c r="K9" i="11"/>
  <c r="K10" i="11"/>
  <c r="K6" i="11"/>
  <c r="I26" i="14"/>
  <c r="I25" i="14"/>
  <c r="I24" i="14"/>
  <c r="I23" i="14"/>
  <c r="I22" i="14"/>
  <c r="I26" i="15"/>
  <c r="I25" i="15"/>
  <c r="I24" i="15"/>
  <c r="I23" i="15"/>
  <c r="I22" i="15"/>
  <c r="I26" i="16"/>
  <c r="I25" i="16"/>
  <c r="I24" i="16"/>
  <c r="I23" i="16"/>
  <c r="I22" i="16"/>
  <c r="D4" i="12"/>
  <c r="E4" i="12"/>
  <c r="B4" i="12"/>
  <c r="E3" i="12"/>
  <c r="D3" i="12"/>
  <c r="B3" i="12"/>
  <c r="E63" i="16"/>
  <c r="E62" i="16"/>
  <c r="C64" i="16" s="1"/>
  <c r="E61" i="16"/>
  <c r="E60" i="16"/>
  <c r="E59" i="16"/>
  <c r="C56" i="16"/>
  <c r="C50" i="16"/>
  <c r="D47" i="16"/>
  <c r="C49" i="16" s="1"/>
  <c r="D45" i="16"/>
  <c r="D44" i="16"/>
  <c r="D43" i="16"/>
  <c r="D42" i="16"/>
  <c r="F29" i="16"/>
  <c r="C29" i="16"/>
  <c r="C31" i="16" s="1"/>
  <c r="C18" i="16"/>
  <c r="C15" i="16"/>
  <c r="I13" i="16"/>
  <c r="H13" i="16"/>
  <c r="G13" i="16"/>
  <c r="F13" i="16"/>
  <c r="E13" i="16"/>
  <c r="D13" i="16"/>
  <c r="C13" i="16"/>
  <c r="K10" i="16"/>
  <c r="C16" i="16" s="1"/>
  <c r="K9" i="16"/>
  <c r="K8" i="16"/>
  <c r="K7" i="16"/>
  <c r="K6" i="16"/>
  <c r="C64" i="15"/>
  <c r="E63" i="15"/>
  <c r="E62" i="15"/>
  <c r="E61" i="15"/>
  <c r="E60" i="15"/>
  <c r="E59" i="15"/>
  <c r="C56" i="15"/>
  <c r="C50" i="15"/>
  <c r="D47" i="15"/>
  <c r="D45" i="15"/>
  <c r="D44" i="15"/>
  <c r="D43" i="15"/>
  <c r="D42" i="15"/>
  <c r="C49" i="15" s="1"/>
  <c r="C31" i="15"/>
  <c r="F29" i="15"/>
  <c r="C29" i="15"/>
  <c r="C18" i="15"/>
  <c r="I13" i="15"/>
  <c r="H13" i="15"/>
  <c r="G13" i="15"/>
  <c r="F13" i="15"/>
  <c r="E13" i="15"/>
  <c r="D13" i="15"/>
  <c r="C15" i="15" s="1"/>
  <c r="C13" i="15"/>
  <c r="K10" i="15"/>
  <c r="K9" i="15"/>
  <c r="K8" i="15"/>
  <c r="K7" i="15"/>
  <c r="K6" i="15"/>
  <c r="C16" i="15" s="1"/>
  <c r="C64" i="14"/>
  <c r="E63" i="14"/>
  <c r="E62" i="14"/>
  <c r="E61" i="14"/>
  <c r="E60" i="14"/>
  <c r="E59" i="14"/>
  <c r="C56" i="14"/>
  <c r="C50" i="14"/>
  <c r="D47" i="14"/>
  <c r="D45" i="14"/>
  <c r="D44" i="14"/>
  <c r="D43" i="14"/>
  <c r="C49" i="14" s="1"/>
  <c r="D42" i="14"/>
  <c r="C31" i="14"/>
  <c r="F29" i="14"/>
  <c r="C29" i="14"/>
  <c r="I13" i="14"/>
  <c r="H13" i="14"/>
  <c r="G13" i="14"/>
  <c r="F13" i="14"/>
  <c r="E13" i="14"/>
  <c r="C18" i="14" s="1"/>
  <c r="D13" i="14"/>
  <c r="C13" i="14"/>
  <c r="C15" i="14" s="1"/>
  <c r="K10" i="14"/>
  <c r="K9" i="14"/>
  <c r="K8" i="14"/>
  <c r="K7" i="14"/>
  <c r="K6" i="14"/>
  <c r="C16" i="14" s="1"/>
  <c r="D13" i="11"/>
  <c r="E59" i="11"/>
  <c r="E63" i="11"/>
  <c r="E62" i="11"/>
  <c r="E61" i="11"/>
  <c r="E60" i="11"/>
  <c r="C56" i="11"/>
  <c r="D47" i="11"/>
  <c r="D45" i="11"/>
  <c r="D44" i="11"/>
  <c r="D43" i="11"/>
  <c r="F29" i="11"/>
  <c r="C29" i="11"/>
  <c r="I13" i="11"/>
  <c r="H13" i="11"/>
  <c r="G13" i="11"/>
  <c r="F13" i="11"/>
  <c r="E13" i="11"/>
  <c r="C13" i="11"/>
  <c r="C35" i="20" l="1"/>
  <c r="C59" i="20" s="1"/>
  <c r="C69" i="20"/>
  <c r="C53" i="20"/>
  <c r="C32" i="18"/>
  <c r="C8" i="12" s="1"/>
  <c r="C16" i="18"/>
  <c r="B8" i="12" s="1"/>
  <c r="C18" i="18"/>
  <c r="C15" i="18"/>
  <c r="C49" i="18"/>
  <c r="C15" i="17"/>
  <c r="C49" i="17"/>
  <c r="C31" i="11"/>
  <c r="C32" i="14"/>
  <c r="C32" i="15"/>
  <c r="C4" i="12" s="1"/>
  <c r="C32" i="16"/>
  <c r="C3" i="12" s="1"/>
  <c r="C15" i="11"/>
  <c r="C64" i="11"/>
  <c r="C50" i="11"/>
  <c r="D7" i="12" s="1"/>
  <c r="C32" i="11"/>
  <c r="C7" i="12" s="1"/>
  <c r="C18" i="11"/>
  <c r="C16" i="11"/>
  <c r="B7" i="12" s="1"/>
  <c r="C49" i="11"/>
  <c r="C55" i="18" l="1"/>
  <c r="C55" i="14"/>
  <c r="C55" i="15"/>
  <c r="C55" i="16"/>
  <c r="C55"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Gunnar Westling</author>
  </authors>
  <commentList>
    <comment ref="C21" authorId="0" shapeId="0" xr:uid="{ADDD97E5-9411-42AE-83E8-41FD0773C809}">
      <text>
        <r>
          <rPr>
            <b/>
            <sz val="9"/>
            <color indexed="81"/>
            <rFont val="Tahoma"/>
            <family val="2"/>
          </rPr>
          <t>Gunnar Westling:</t>
        </r>
        <r>
          <rPr>
            <sz val="9"/>
            <color indexed="81"/>
            <rFont val="Tahoma"/>
            <family val="2"/>
          </rPr>
          <t xml:space="preserve">
Mätaravläsning</t>
        </r>
      </text>
    </comment>
    <comment ref="F21" authorId="0" shapeId="0" xr:uid="{CE706D6D-595C-40A6-9DF1-A14613BEDE07}">
      <text>
        <r>
          <rPr>
            <b/>
            <sz val="9"/>
            <color indexed="81"/>
            <rFont val="Tahoma"/>
            <family val="2"/>
          </rPr>
          <t>Gunnar Westling:</t>
        </r>
        <r>
          <rPr>
            <sz val="9"/>
            <color indexed="81"/>
            <rFont val="Tahoma"/>
            <family val="2"/>
          </rPr>
          <t xml:space="preserve">
Avläst eller uppskattad produktion</t>
        </r>
      </text>
    </comment>
    <comment ref="B46" authorId="0" shapeId="0" xr:uid="{801357AA-4751-4749-9115-BB75131CCC07}">
      <text>
        <r>
          <rPr>
            <b/>
            <sz val="9"/>
            <color indexed="81"/>
            <rFont val="Tahoma"/>
            <family val="2"/>
          </rPr>
          <t>Gunnar Westling:</t>
        </r>
        <r>
          <rPr>
            <sz val="9"/>
            <color indexed="81"/>
            <rFont val="Tahoma"/>
            <family val="2"/>
          </rPr>
          <t xml:space="preserve">
Brännolja till fordon, ej till uppvärmning</t>
        </r>
      </text>
    </comment>
    <comment ref="B47" authorId="0" shapeId="0" xr:uid="{B50EBD40-71EB-4F85-9E0A-0D3F758986CF}">
      <text>
        <r>
          <rPr>
            <b/>
            <sz val="9"/>
            <color indexed="81"/>
            <rFont val="Tahoma"/>
            <family val="2"/>
          </rPr>
          <t>Gunnar Westling:</t>
        </r>
        <r>
          <rPr>
            <sz val="9"/>
            <color indexed="81"/>
            <rFont val="Tahoma"/>
            <family val="2"/>
          </rPr>
          <t xml:space="preserve">
Om elmängd till elfordon finns registrerad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Gunnar Westling</author>
  </authors>
  <commentList>
    <comment ref="C21" authorId="0" shapeId="0" xr:uid="{6A9E866A-71CC-43AB-9E02-E426F9E82063}">
      <text>
        <r>
          <rPr>
            <b/>
            <sz val="9"/>
            <color indexed="81"/>
            <rFont val="Tahoma"/>
            <family val="2"/>
          </rPr>
          <t>Gunnar Westling:</t>
        </r>
        <r>
          <rPr>
            <sz val="9"/>
            <color indexed="81"/>
            <rFont val="Tahoma"/>
            <family val="2"/>
          </rPr>
          <t xml:space="preserve">
Mätaravläsning</t>
        </r>
      </text>
    </comment>
    <comment ref="F21" authorId="0" shapeId="0" xr:uid="{DA5AB6DE-1947-4CF1-8CFA-09088EC11E15}">
      <text>
        <r>
          <rPr>
            <b/>
            <sz val="9"/>
            <color indexed="81"/>
            <rFont val="Tahoma"/>
            <family val="2"/>
          </rPr>
          <t>Gunnar Westling:</t>
        </r>
        <r>
          <rPr>
            <sz val="9"/>
            <color indexed="81"/>
            <rFont val="Tahoma"/>
            <family val="2"/>
          </rPr>
          <t xml:space="preserve">
Avläst eller uppskattad produktion</t>
        </r>
      </text>
    </comment>
    <comment ref="B46" authorId="0" shapeId="0" xr:uid="{CA1BD5E1-90E0-4C29-A65F-FCF2BF044BD4}">
      <text>
        <r>
          <rPr>
            <b/>
            <sz val="9"/>
            <color indexed="81"/>
            <rFont val="Tahoma"/>
            <family val="2"/>
          </rPr>
          <t>Gunnar Westling:</t>
        </r>
        <r>
          <rPr>
            <sz val="9"/>
            <color indexed="81"/>
            <rFont val="Tahoma"/>
            <family val="2"/>
          </rPr>
          <t xml:space="preserve">
Brännolja till fordon, ej till uppvärmning</t>
        </r>
      </text>
    </comment>
    <comment ref="B47" authorId="0" shapeId="0" xr:uid="{B5A912FB-3C21-474D-853A-D39931F2E948}">
      <text>
        <r>
          <rPr>
            <b/>
            <sz val="9"/>
            <color indexed="81"/>
            <rFont val="Tahoma"/>
            <family val="2"/>
          </rPr>
          <t>Gunnar Westling:</t>
        </r>
        <r>
          <rPr>
            <sz val="9"/>
            <color indexed="81"/>
            <rFont val="Tahoma"/>
            <family val="2"/>
          </rPr>
          <t xml:space="preserve">
Om elmängd till elfordon finns registrerad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Gunnar Westling</author>
  </authors>
  <commentList>
    <comment ref="C21" authorId="0" shapeId="0" xr:uid="{1E7B7C94-8337-4CFB-8BF7-A1FC2422A6CE}">
      <text>
        <r>
          <rPr>
            <b/>
            <sz val="9"/>
            <color indexed="81"/>
            <rFont val="Tahoma"/>
            <family val="2"/>
          </rPr>
          <t>Gunnar Westling:</t>
        </r>
        <r>
          <rPr>
            <sz val="9"/>
            <color indexed="81"/>
            <rFont val="Tahoma"/>
            <family val="2"/>
          </rPr>
          <t xml:space="preserve">
Mätaravläsning</t>
        </r>
      </text>
    </comment>
    <comment ref="F21" authorId="0" shapeId="0" xr:uid="{9CCD2D49-15E4-4245-9D00-C12D77955607}">
      <text>
        <r>
          <rPr>
            <b/>
            <sz val="9"/>
            <color indexed="81"/>
            <rFont val="Tahoma"/>
            <family val="2"/>
          </rPr>
          <t>Gunnar Westling:</t>
        </r>
        <r>
          <rPr>
            <sz val="9"/>
            <color indexed="81"/>
            <rFont val="Tahoma"/>
            <family val="2"/>
          </rPr>
          <t xml:space="preserve">
Avläst eller uppskattad produktion</t>
        </r>
      </text>
    </comment>
    <comment ref="B46" authorId="0" shapeId="0" xr:uid="{475BCD37-C7AF-4E41-BF84-216829BD97B3}">
      <text>
        <r>
          <rPr>
            <b/>
            <sz val="9"/>
            <color indexed="81"/>
            <rFont val="Tahoma"/>
            <family val="2"/>
          </rPr>
          <t>Gunnar Westling:</t>
        </r>
        <r>
          <rPr>
            <sz val="9"/>
            <color indexed="81"/>
            <rFont val="Tahoma"/>
            <family val="2"/>
          </rPr>
          <t xml:space="preserve">
Brännolja till fordon, ej till uppvärmning</t>
        </r>
      </text>
    </comment>
    <comment ref="B47" authorId="0" shapeId="0" xr:uid="{4F481C06-8230-446D-B3EE-1B999CE43F93}">
      <text>
        <r>
          <rPr>
            <b/>
            <sz val="9"/>
            <color indexed="81"/>
            <rFont val="Tahoma"/>
            <family val="2"/>
          </rPr>
          <t>Gunnar Westling:</t>
        </r>
        <r>
          <rPr>
            <sz val="9"/>
            <color indexed="81"/>
            <rFont val="Tahoma"/>
            <family val="2"/>
          </rPr>
          <t xml:space="preserve">
Om elmängd till elfordon finns registrerad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Gunnar Westling</author>
  </authors>
  <commentList>
    <comment ref="C21" authorId="0" shapeId="0" xr:uid="{3EF7941A-2790-48CF-B2F2-D481A52D9732}">
      <text>
        <r>
          <rPr>
            <b/>
            <sz val="9"/>
            <color indexed="81"/>
            <rFont val="Tahoma"/>
            <family val="2"/>
          </rPr>
          <t>Gunnar Westling:</t>
        </r>
        <r>
          <rPr>
            <sz val="9"/>
            <color indexed="81"/>
            <rFont val="Tahoma"/>
            <family val="2"/>
          </rPr>
          <t xml:space="preserve">
Mätaravläsning</t>
        </r>
      </text>
    </comment>
    <comment ref="F21" authorId="0" shapeId="0" xr:uid="{686CF04A-60C1-4745-A4B6-578F62F39A22}">
      <text>
        <r>
          <rPr>
            <b/>
            <sz val="9"/>
            <color indexed="81"/>
            <rFont val="Tahoma"/>
            <family val="2"/>
          </rPr>
          <t>Gunnar Westling:</t>
        </r>
        <r>
          <rPr>
            <sz val="9"/>
            <color indexed="81"/>
            <rFont val="Tahoma"/>
            <family val="2"/>
          </rPr>
          <t xml:space="preserve">
Avläst eller uppskattad produktion</t>
        </r>
      </text>
    </comment>
    <comment ref="B46" authorId="0" shapeId="0" xr:uid="{97399D9A-C641-47C3-9C51-7ABEAC31DBDE}">
      <text>
        <r>
          <rPr>
            <b/>
            <sz val="9"/>
            <color indexed="81"/>
            <rFont val="Tahoma"/>
            <family val="2"/>
          </rPr>
          <t>Gunnar Westling:</t>
        </r>
        <r>
          <rPr>
            <sz val="9"/>
            <color indexed="81"/>
            <rFont val="Tahoma"/>
            <family val="2"/>
          </rPr>
          <t xml:space="preserve">
Brännolja till fordon, ej till uppvärmning</t>
        </r>
      </text>
    </comment>
    <comment ref="B47" authorId="0" shapeId="0" xr:uid="{D714B04D-CD07-47A9-8A0D-BAE18C8F4E72}">
      <text>
        <r>
          <rPr>
            <b/>
            <sz val="9"/>
            <color indexed="81"/>
            <rFont val="Tahoma"/>
            <family val="2"/>
          </rPr>
          <t>Gunnar Westling:</t>
        </r>
        <r>
          <rPr>
            <sz val="9"/>
            <color indexed="81"/>
            <rFont val="Tahoma"/>
            <family val="2"/>
          </rPr>
          <t xml:space="preserve">
Om elmängd till elfordon finns registrerad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Gunnar Westling</author>
  </authors>
  <commentList>
    <comment ref="C21" authorId="0" shapeId="0" xr:uid="{00000000-0006-0000-0300-000001000000}">
      <text>
        <r>
          <rPr>
            <b/>
            <sz val="9"/>
            <color indexed="81"/>
            <rFont val="Tahoma"/>
            <family val="2"/>
          </rPr>
          <t>Gunnar Westling:</t>
        </r>
        <r>
          <rPr>
            <sz val="9"/>
            <color indexed="81"/>
            <rFont val="Tahoma"/>
            <family val="2"/>
          </rPr>
          <t xml:space="preserve">
Mätaravläsning</t>
        </r>
      </text>
    </comment>
    <comment ref="F21" authorId="0" shapeId="0" xr:uid="{00000000-0006-0000-0300-000002000000}">
      <text>
        <r>
          <rPr>
            <b/>
            <sz val="9"/>
            <color indexed="81"/>
            <rFont val="Tahoma"/>
            <family val="2"/>
          </rPr>
          <t>Gunnar Westling:</t>
        </r>
        <r>
          <rPr>
            <sz val="9"/>
            <color indexed="81"/>
            <rFont val="Tahoma"/>
            <family val="2"/>
          </rPr>
          <t xml:space="preserve">
Avläst eller uppskattad produktion</t>
        </r>
      </text>
    </comment>
    <comment ref="B46" authorId="0" shapeId="0" xr:uid="{00000000-0006-0000-0300-000003000000}">
      <text>
        <r>
          <rPr>
            <b/>
            <sz val="9"/>
            <color indexed="81"/>
            <rFont val="Tahoma"/>
            <family val="2"/>
          </rPr>
          <t>Gunnar Westling:</t>
        </r>
        <r>
          <rPr>
            <sz val="9"/>
            <color indexed="81"/>
            <rFont val="Tahoma"/>
            <family val="2"/>
          </rPr>
          <t xml:space="preserve">
Brännolja till fordon, ej till uppvärmning</t>
        </r>
      </text>
    </comment>
    <comment ref="B47" authorId="0" shapeId="0" xr:uid="{00000000-0006-0000-0300-000004000000}">
      <text>
        <r>
          <rPr>
            <b/>
            <sz val="9"/>
            <color indexed="81"/>
            <rFont val="Tahoma"/>
            <family val="2"/>
          </rPr>
          <t>Gunnar Westling:</t>
        </r>
        <r>
          <rPr>
            <sz val="9"/>
            <color indexed="81"/>
            <rFont val="Tahoma"/>
            <family val="2"/>
          </rPr>
          <t xml:space="preserve">
Om elmängd till elfordon finns registrerad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Gunnar Westling</author>
  </authors>
  <commentList>
    <comment ref="C21" authorId="0" shapeId="0" xr:uid="{93FEF32D-3752-437F-8B46-8A91BC0C60F2}">
      <text>
        <r>
          <rPr>
            <b/>
            <sz val="9"/>
            <color indexed="81"/>
            <rFont val="Tahoma"/>
            <family val="2"/>
          </rPr>
          <t>Gunnar Westling:</t>
        </r>
        <r>
          <rPr>
            <sz val="9"/>
            <color indexed="81"/>
            <rFont val="Tahoma"/>
            <family val="2"/>
          </rPr>
          <t xml:space="preserve">
Mätaravläsning</t>
        </r>
      </text>
    </comment>
    <comment ref="F21" authorId="0" shapeId="0" xr:uid="{D2F94AA8-3AEC-49BF-B458-84122C2BF3DC}">
      <text>
        <r>
          <rPr>
            <b/>
            <sz val="9"/>
            <color indexed="81"/>
            <rFont val="Tahoma"/>
            <family val="2"/>
          </rPr>
          <t>Gunnar Westling:</t>
        </r>
        <r>
          <rPr>
            <sz val="9"/>
            <color indexed="81"/>
            <rFont val="Tahoma"/>
            <family val="2"/>
          </rPr>
          <t xml:space="preserve">
Avläst eller uppskattad produktion</t>
        </r>
      </text>
    </comment>
    <comment ref="B46" authorId="0" shapeId="0" xr:uid="{967D9313-C099-41F7-930A-CB04A3412574}">
      <text>
        <r>
          <rPr>
            <b/>
            <sz val="9"/>
            <color indexed="81"/>
            <rFont val="Tahoma"/>
            <family val="2"/>
          </rPr>
          <t>Gunnar Westling:</t>
        </r>
        <r>
          <rPr>
            <sz val="9"/>
            <color indexed="81"/>
            <rFont val="Tahoma"/>
            <family val="2"/>
          </rPr>
          <t xml:space="preserve">
Brännolja till fordon, ej till uppvärmning</t>
        </r>
      </text>
    </comment>
    <comment ref="B47" authorId="0" shapeId="0" xr:uid="{313FC5FA-11E1-4A8F-935C-AC12F4A2524F}">
      <text>
        <r>
          <rPr>
            <b/>
            <sz val="9"/>
            <color indexed="81"/>
            <rFont val="Tahoma"/>
            <family val="2"/>
          </rPr>
          <t>Gunnar Westling:</t>
        </r>
        <r>
          <rPr>
            <sz val="9"/>
            <color indexed="81"/>
            <rFont val="Tahoma"/>
            <family val="2"/>
          </rPr>
          <t xml:space="preserve">
Om elmängd till elfordon finns registrerad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Gunnar Westling</author>
  </authors>
  <commentList>
    <comment ref="C24" authorId="0" shapeId="0" xr:uid="{1FD41EA3-DDB8-401F-B9D4-33AFA9438EA9}">
      <text>
        <r>
          <rPr>
            <b/>
            <sz val="9"/>
            <color indexed="81"/>
            <rFont val="Tahoma"/>
            <family val="2"/>
          </rPr>
          <t>Gunnar Westling:</t>
        </r>
        <r>
          <rPr>
            <sz val="9"/>
            <color indexed="81"/>
            <rFont val="Tahoma"/>
            <family val="2"/>
          </rPr>
          <t xml:space="preserve">
Mätaravläsning</t>
        </r>
      </text>
    </comment>
    <comment ref="F24" authorId="0" shapeId="0" xr:uid="{F56FEA1B-AD65-4047-850F-83E57F901FB9}">
      <text>
        <r>
          <rPr>
            <b/>
            <sz val="9"/>
            <color indexed="81"/>
            <rFont val="Tahoma"/>
            <family val="2"/>
          </rPr>
          <t>Gunnar Westling:</t>
        </r>
        <r>
          <rPr>
            <sz val="9"/>
            <color indexed="81"/>
            <rFont val="Tahoma"/>
            <family val="2"/>
          </rPr>
          <t xml:space="preserve">
Avläst eller uppskattad produktion</t>
        </r>
      </text>
    </comment>
    <comment ref="B50" authorId="0" shapeId="0" xr:uid="{088268A7-E049-4E93-ABF1-4E85D58F6D4D}">
      <text>
        <r>
          <rPr>
            <b/>
            <sz val="9"/>
            <color indexed="81"/>
            <rFont val="Tahoma"/>
            <family val="2"/>
          </rPr>
          <t>Gunnar Westling:</t>
        </r>
        <r>
          <rPr>
            <sz val="9"/>
            <color indexed="81"/>
            <rFont val="Tahoma"/>
            <family val="2"/>
          </rPr>
          <t xml:space="preserve">
Brännolja till fordon, ej till uppvärmning</t>
        </r>
      </text>
    </comment>
    <comment ref="B51" authorId="0" shapeId="0" xr:uid="{5E6E1576-E126-4490-99F6-C79F64783A84}">
      <text>
        <r>
          <rPr>
            <b/>
            <sz val="9"/>
            <color indexed="81"/>
            <rFont val="Tahoma"/>
            <family val="2"/>
          </rPr>
          <t>Gunnar Westling:</t>
        </r>
        <r>
          <rPr>
            <sz val="9"/>
            <color indexed="81"/>
            <rFont val="Tahoma"/>
            <family val="2"/>
          </rPr>
          <t xml:space="preserve">
Om elmängd till elfordon finns registrerad</t>
        </r>
      </text>
    </comment>
  </commentList>
</comments>
</file>

<file path=xl/sharedStrings.xml><?xml version="1.0" encoding="utf-8"?>
<sst xmlns="http://schemas.openxmlformats.org/spreadsheetml/2006/main" count="980" uniqueCount="208">
  <si>
    <t>Värme</t>
  </si>
  <si>
    <t>Olja (m3)</t>
  </si>
  <si>
    <t>Pellets (ton)</t>
  </si>
  <si>
    <t>Flis (ton)</t>
  </si>
  <si>
    <t>Olja (MWh)</t>
  </si>
  <si>
    <t>Pellets (MWh)</t>
  </si>
  <si>
    <t>Flis (MWh)</t>
  </si>
  <si>
    <t>Summa</t>
  </si>
  <si>
    <t>CO2 (ton)</t>
  </si>
  <si>
    <t>Summa värme (MWh)</t>
  </si>
  <si>
    <t>Summa CO2 (ton)</t>
  </si>
  <si>
    <t>Summa CO2 värme (ton)</t>
  </si>
  <si>
    <t>El</t>
  </si>
  <si>
    <t>Förbrukning (kWh)</t>
  </si>
  <si>
    <t>Summa el (kWh)</t>
  </si>
  <si>
    <t>Summa CO2 el (ton)</t>
  </si>
  <si>
    <t>Egen solel (kWh)</t>
  </si>
  <si>
    <t>Värmekostnad (€)</t>
  </si>
  <si>
    <t>Elkostnad (€)</t>
  </si>
  <si>
    <t>Transport</t>
  </si>
  <si>
    <t>Antal fordon (st)</t>
  </si>
  <si>
    <t>Bensin</t>
  </si>
  <si>
    <t>Diesel</t>
  </si>
  <si>
    <t>Hybrid</t>
  </si>
  <si>
    <t>Laddhybrid</t>
  </si>
  <si>
    <t>Cykel</t>
  </si>
  <si>
    <t>Busskort</t>
  </si>
  <si>
    <t>Inköpt bränsle</t>
  </si>
  <si>
    <t>Bensin (liter)</t>
  </si>
  <si>
    <t>Diesel (liter)</t>
  </si>
  <si>
    <t>Brännolja fordon (liter)</t>
  </si>
  <si>
    <t>(El (kWh))</t>
  </si>
  <si>
    <t>Bränslekostnader (€)</t>
  </si>
  <si>
    <t>Energikostnader (€)</t>
  </si>
  <si>
    <t>Förbrukarplats 1</t>
  </si>
  <si>
    <t>Förbrukarplats 2</t>
  </si>
  <si>
    <t>Förbrukarplats 3</t>
  </si>
  <si>
    <t>Förbrukarplats 4</t>
  </si>
  <si>
    <t>Förbrukarplats 5</t>
  </si>
  <si>
    <t>Summan räknas ihop automatiskt</t>
  </si>
  <si>
    <t>Lägg till flera platser vid behov</t>
  </si>
  <si>
    <t>Summan av samtliga elräkningar</t>
  </si>
  <si>
    <t>Summan av samtliga värmeräkningar</t>
  </si>
  <si>
    <t>Fjärrvärme (MWh)</t>
  </si>
  <si>
    <t>Gula fält fylls i</t>
  </si>
  <si>
    <t>Gröna fält räknas ut automatiskt</t>
  </si>
  <si>
    <t>Förnyelsebar energi (MWh)</t>
  </si>
  <si>
    <t>1)</t>
  </si>
  <si>
    <t>2)</t>
  </si>
  <si>
    <t>I punkt 2) fyller man i förbrukarplatsens namn och mängd använd uppvärmningsenergi. Om flera förbrukarplatser finns än redan uppräknat kan flera läggas till nedanför, se till att fältens uträkningar även gäller för tillagda rader.</t>
  </si>
  <si>
    <t>Se till att inmatade värden är i samma enhet som kolumnrubriken anger</t>
  </si>
  <si>
    <t>5)</t>
  </si>
  <si>
    <t>Elförbrukning från direkt och indirekt eluppvärmning räknas inte in i uppvärmning utan tillkommer på elförbrukningen längre ner</t>
  </si>
  <si>
    <t>6)</t>
  </si>
  <si>
    <t>7)</t>
  </si>
  <si>
    <t>8)</t>
  </si>
  <si>
    <t>9)</t>
  </si>
  <si>
    <t>10)</t>
  </si>
  <si>
    <t>11)</t>
  </si>
  <si>
    <t>Om direkt eller indirekt eluppvärmning förekommer på förbrukarplatsen så räknas det in här</t>
  </si>
  <si>
    <t>12)</t>
  </si>
  <si>
    <t>13)</t>
  </si>
  <si>
    <t>14)</t>
  </si>
  <si>
    <t>15)</t>
  </si>
  <si>
    <t>Olja</t>
  </si>
  <si>
    <t>Flis</t>
  </si>
  <si>
    <t>Pellets</t>
  </si>
  <si>
    <t>3)</t>
  </si>
  <si>
    <t>4)</t>
  </si>
  <si>
    <t>Allwinds</t>
  </si>
  <si>
    <t>Mariehamns Energi</t>
  </si>
  <si>
    <t>Ålands Elandelslag</t>
  </si>
  <si>
    <t>Kolumn1</t>
  </si>
  <si>
    <t>Ja</t>
  </si>
  <si>
    <t>Kolumn2</t>
  </si>
  <si>
    <t>Nej</t>
  </si>
  <si>
    <t>Grön el (Ja/Nej)</t>
  </si>
  <si>
    <t>Kilometerersättning (km)</t>
  </si>
  <si>
    <t>Km-ersättning</t>
  </si>
  <si>
    <t>Biodrivmedel</t>
  </si>
  <si>
    <t>Biodrivmedel (liter)</t>
  </si>
  <si>
    <t>Biogas (kg)</t>
  </si>
  <si>
    <t>Biogas</t>
  </si>
  <si>
    <t>16)</t>
  </si>
  <si>
    <t>Fjärrvärme</t>
  </si>
  <si>
    <t>Fjärrvärmenät</t>
  </si>
  <si>
    <t>Mariehamn</t>
  </si>
  <si>
    <t>Kolumn3</t>
  </si>
  <si>
    <t>Jomala</t>
  </si>
  <si>
    <t>Godby</t>
  </si>
  <si>
    <t>Om kilometerersättning utbetalas då medarbetare använder egna fordon kan kilometrarna fyllas i för att beakta denna bränsleförbrukning</t>
  </si>
  <si>
    <t>Elförbrukningen för olika förbrukarplatser (elmätare) fylls i punkt 6). Scope 2. Om flera förbrukarplatser finns så fylls dess i nedanför. Se till att uträkningarna i cellerna följer med när nya rader läggs till. Modellen antar att eventuella solpaneler sänker mätarställningen</t>
  </si>
  <si>
    <t>Elbil</t>
  </si>
  <si>
    <t>Summa transport (MWh)</t>
  </si>
  <si>
    <t>Utsläpp (ton CO2)</t>
  </si>
  <si>
    <t>17)</t>
  </si>
  <si>
    <t>R134a</t>
  </si>
  <si>
    <t>R152a</t>
  </si>
  <si>
    <t>R161</t>
  </si>
  <si>
    <t>R245fa</t>
  </si>
  <si>
    <t>R32</t>
  </si>
  <si>
    <t>R407D</t>
  </si>
  <si>
    <t>R426A</t>
  </si>
  <si>
    <t>R448A</t>
  </si>
  <si>
    <t>R448C</t>
  </si>
  <si>
    <t>R449A</t>
  </si>
  <si>
    <t>R450A</t>
  </si>
  <si>
    <t>R452B</t>
  </si>
  <si>
    <t>R454C</t>
  </si>
  <si>
    <t>R455A</t>
  </si>
  <si>
    <t>R513A</t>
  </si>
  <si>
    <t>Namn</t>
  </si>
  <si>
    <t>GWP</t>
  </si>
  <si>
    <t>R12</t>
  </si>
  <si>
    <t>R1233zd</t>
  </si>
  <si>
    <t>R1234yf</t>
  </si>
  <si>
    <t>R1234ze</t>
  </si>
  <si>
    <t>R125</t>
  </si>
  <si>
    <t>R1270</t>
  </si>
  <si>
    <t>R14</t>
  </si>
  <si>
    <t>R143a</t>
  </si>
  <si>
    <t>R22</t>
  </si>
  <si>
    <t>R227ea</t>
  </si>
  <si>
    <t>R23</t>
  </si>
  <si>
    <t>R236fa</t>
  </si>
  <si>
    <t>R290</t>
  </si>
  <si>
    <t>R404A</t>
  </si>
  <si>
    <t>R407A</t>
  </si>
  <si>
    <t>R407B</t>
  </si>
  <si>
    <t>R407C</t>
  </si>
  <si>
    <t>R407F</t>
  </si>
  <si>
    <t>R408A</t>
  </si>
  <si>
    <t>R410A</t>
  </si>
  <si>
    <t>R417A</t>
  </si>
  <si>
    <t>R417C</t>
  </si>
  <si>
    <t>R419A</t>
  </si>
  <si>
    <t>R422A</t>
  </si>
  <si>
    <t>R422D</t>
  </si>
  <si>
    <t>R423A</t>
  </si>
  <si>
    <t>R424A</t>
  </si>
  <si>
    <t>R427A</t>
  </si>
  <si>
    <t>R428A</t>
  </si>
  <si>
    <t>R434A</t>
  </si>
  <si>
    <t>R437A</t>
  </si>
  <si>
    <t>R438A</t>
  </si>
  <si>
    <t>R442A</t>
  </si>
  <si>
    <t>R452A</t>
  </si>
  <si>
    <t>R454B</t>
  </si>
  <si>
    <t>R507A</t>
  </si>
  <si>
    <t>R508A</t>
  </si>
  <si>
    <t>R508B</t>
  </si>
  <si>
    <t>R600a</t>
  </si>
  <si>
    <t>R717</t>
  </si>
  <si>
    <t>R744</t>
  </si>
  <si>
    <t>Köldmedie 1</t>
  </si>
  <si>
    <t>Köldmedie 2</t>
  </si>
  <si>
    <t>Köldmedie 3</t>
  </si>
  <si>
    <t>Köldmedie 4</t>
  </si>
  <si>
    <t>Köldmedie 5</t>
  </si>
  <si>
    <t>Typ</t>
  </si>
  <si>
    <t>kg CO2e</t>
  </si>
  <si>
    <t>Köldmedier</t>
  </si>
  <si>
    <t>Köpt mängd (kg)</t>
  </si>
  <si>
    <t>Scope 1. Data från https://alltomfgas.se/koldmedietabell</t>
  </si>
  <si>
    <t>(R744=CO2)</t>
  </si>
  <si>
    <t>Kommun</t>
  </si>
  <si>
    <t>Denna Excel-fil ska hjälpa kommuner att beräkna sin årliga klimatpåverkan från sin energianvändning. Tanken är att modellen ska uppdateras varje år för att se hur utvecklingen går. En motsvarande mall finns även tillgänglig för hela den privata sektorn. Modellernas bakgrundsvärden är från och med år 2022 identiska.</t>
  </si>
  <si>
    <t>I punkt 1) fylls i kommunens namn</t>
  </si>
  <si>
    <t>Koldioxidutsläppen från uppvärmning av kommunens fastigheter räknas ut först</t>
  </si>
  <si>
    <t>Punkter</t>
  </si>
  <si>
    <t>1.</t>
  </si>
  <si>
    <t>2.</t>
  </si>
  <si>
    <t>3.</t>
  </si>
  <si>
    <t>Mängd använd värme i fastigheten. Kan fyllas i som m3 eller som MWh för olika typer av värmealternativ. Scope 1. Direkt eller indirekt elvärme (värmepumpar) inräknas i elanvändning och ska således inte redovisas i värmeavsnittet.</t>
  </si>
  <si>
    <t>4.</t>
  </si>
  <si>
    <t>Fjärrvärme. Scope 2. Välj vilket fjärrvärmenät som fastigheten är ansluten till. För Mariehamn - 3 års snitt från årsberättelser: 27,57 g/kWh. Godby och Jomala har inget fossilt innehåll.</t>
  </si>
  <si>
    <t>6.</t>
  </si>
  <si>
    <t>7.</t>
  </si>
  <si>
    <t>Har kommunen tecknat avtal om att köpa grön el på förbrukarplatsen? Skriv "ja" om avtal finns. Om inte beräknas elen utgående från tre års snitt för nordisk residualmix 402 g/kWh i utsläpp</t>
  </si>
  <si>
    <t>8.</t>
  </si>
  <si>
    <t>Har förbrukarplatsen solpaneler som producerar el? Fyll i producerad mängd energi från solpanelerna. Modellen räknar denna produktion utöver den på mätarn avlästa förbrukningen. Mätarställning + solelsproduktion = verklig förbrukning</t>
  </si>
  <si>
    <t>9.</t>
  </si>
  <si>
    <t>Om kostnaden för elförbrukningen önskas fylls den totala kostnaden från samtliga förbrukarplatser i</t>
  </si>
  <si>
    <t>10.</t>
  </si>
  <si>
    <t>Antalet fordon inom företagets verksamhet per drivmedel fylls i. Scope 1</t>
  </si>
  <si>
    <t>11.</t>
  </si>
  <si>
    <t>Med biodrivmedel avses biodieslar, HVO, biobensin</t>
  </si>
  <si>
    <t>12.</t>
  </si>
  <si>
    <t>Egentligen Scope 3 men i och med att utlokaliserade utsläpp inte får räknas bort så räknas km-ersättningen i detta sammanhang som Scope 1 tills kommunen har Scope 3-mätning på plats.</t>
  </si>
  <si>
    <t>13.</t>
  </si>
  <si>
    <t>Endast brännolja som används till fordonsdrift. Brännolja som används till uppvärmning fylls i i delen om uppvärmning</t>
  </si>
  <si>
    <t>14.</t>
  </si>
  <si>
    <t>Om skild elmätning för elbilsladdning finns kan detta fyllas i här. Scope 2. Elförbrukningen räknas dock in i delen om elförbrukning</t>
  </si>
  <si>
    <t>15.</t>
  </si>
  <si>
    <t>Om kostnaderna för transporter inom kommunens verksamhet önskas så fylls de totala kostnaderna i här</t>
  </si>
  <si>
    <t>16.</t>
  </si>
  <si>
    <t>De totala utsläppen och kostnaderna för kommunens energianvändning räknas ut här och visas i grafen</t>
  </si>
  <si>
    <t>17.</t>
  </si>
  <si>
    <t xml:space="preserve">Total mängd utsläpp från köldmedier beräknas här. Välj det köldmedie som inköpts under året i listan, samt ange inköpt mängd i kilogram. Upp till 5 olika köldmedien kan anges. </t>
  </si>
  <si>
    <r>
      <t>De</t>
    </r>
    <r>
      <rPr>
        <b/>
        <sz val="11"/>
        <color theme="7"/>
        <rFont val="Aptos"/>
        <family val="2"/>
      </rPr>
      <t xml:space="preserve"> gula fälten</t>
    </r>
    <r>
      <rPr>
        <sz val="11"/>
        <color theme="1"/>
        <rFont val="Aptos"/>
        <family val="2"/>
      </rPr>
      <t xml:space="preserve"> ska fyllas i med data för det specifika företaget</t>
    </r>
  </si>
  <si>
    <r>
      <t xml:space="preserve">De </t>
    </r>
    <r>
      <rPr>
        <b/>
        <sz val="11"/>
        <color theme="9"/>
        <rFont val="Aptos"/>
        <family val="2"/>
      </rPr>
      <t>gröna fälten</t>
    </r>
    <r>
      <rPr>
        <sz val="11"/>
        <color theme="1"/>
        <rFont val="Aptos"/>
        <family val="2"/>
      </rPr>
      <t xml:space="preserve"> fylls i automatiskt när de gula fälten fyllts i</t>
    </r>
  </si>
  <si>
    <t>5.</t>
  </si>
  <si>
    <t>Om kostnaderna för energin önskas sammanställas fylls de sammanlagda kostnaderna för inköp av bränslen och värme in i punkt 5.</t>
  </si>
  <si>
    <t>VÄRME</t>
  </si>
  <si>
    <t>EL</t>
  </si>
  <si>
    <t>TRANSPORT</t>
  </si>
  <si>
    <r>
      <rPr>
        <sz val="18"/>
        <color theme="1"/>
        <rFont val="Aptos"/>
        <family val="2"/>
      </rPr>
      <t xml:space="preserve">Fyll i </t>
    </r>
    <r>
      <rPr>
        <b/>
        <sz val="18"/>
        <color rgb="FFFFC000"/>
        <rFont val="Aptos"/>
        <family val="2"/>
      </rPr>
      <t>Gula</t>
    </r>
    <r>
      <rPr>
        <sz val="18"/>
        <color theme="1"/>
        <rFont val="Aptos"/>
        <family val="2"/>
      </rPr>
      <t xml:space="preserve"> fält </t>
    </r>
  </si>
  <si>
    <r>
      <rPr>
        <b/>
        <sz val="18"/>
        <color theme="9"/>
        <rFont val="Aptos"/>
        <family val="2"/>
      </rPr>
      <t>Gröna</t>
    </r>
    <r>
      <rPr>
        <sz val="18"/>
        <color theme="1"/>
        <rFont val="Aptos"/>
        <family val="2"/>
      </rPr>
      <t xml:space="preserve"> fält räknas ut automatiskt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</si>
</sst>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rgb="FFFF0000"/>
      <name val="Calibri"/>
      <family val="2"/>
      <scheme val="minor"/>
    </font>
    <font>
      <b/>
      <sz val="11"/>
      <color theme="1"/>
      <name val="Calibri"/>
      <family val="2"/>
      <scheme val="minor"/>
    </font>
    <font>
      <sz val="9"/>
      <color indexed="81"/>
      <name val="Tahoma"/>
      <family val="2"/>
    </font>
    <font>
      <b/>
      <sz val="9"/>
      <color indexed="81"/>
      <name val="Tahoma"/>
      <family val="2"/>
    </font>
    <font>
      <sz val="11"/>
      <name val="Calibri"/>
      <family val="2"/>
      <scheme val="minor"/>
    </font>
    <font>
      <sz val="11"/>
      <color rgb="FF92D050"/>
      <name val="Calibri"/>
      <family val="2"/>
      <scheme val="minor"/>
    </font>
    <font>
      <sz val="18"/>
      <color rgb="FFFF0000"/>
      <name val="Calibri"/>
      <family val="2"/>
      <scheme val="minor"/>
    </font>
    <font>
      <sz val="8"/>
      <name val="Calibri"/>
      <family val="2"/>
      <scheme val="minor"/>
    </font>
    <font>
      <sz val="11"/>
      <color theme="1"/>
      <name val="Aptos"/>
      <family val="2"/>
    </font>
    <font>
      <b/>
      <sz val="11"/>
      <color theme="7"/>
      <name val="Aptos"/>
      <family val="2"/>
    </font>
    <font>
      <b/>
      <sz val="11"/>
      <color theme="9"/>
      <name val="Aptos"/>
      <family val="2"/>
    </font>
    <font>
      <b/>
      <sz val="14"/>
      <color theme="1"/>
      <name val="Aptos"/>
      <family val="2"/>
    </font>
    <font>
      <b/>
      <sz val="11"/>
      <color theme="1"/>
      <name val="Aptos"/>
      <family val="2"/>
    </font>
    <font>
      <sz val="11"/>
      <color rgb="FFFF0000"/>
      <name val="Aptos"/>
      <family val="2"/>
    </font>
    <font>
      <sz val="18"/>
      <color rgb="FFFF0000"/>
      <name val="Aptos"/>
      <family val="2"/>
    </font>
    <font>
      <sz val="11"/>
      <name val="Aptos"/>
      <family val="2"/>
    </font>
    <font>
      <sz val="11"/>
      <color rgb="FF92D050"/>
      <name val="Aptos"/>
      <family val="2"/>
    </font>
    <font>
      <b/>
      <sz val="12"/>
      <color theme="1"/>
      <name val="Aptos"/>
      <family val="2"/>
    </font>
    <font>
      <b/>
      <sz val="18"/>
      <color theme="9"/>
      <name val="Aptos"/>
      <family val="2"/>
    </font>
    <font>
      <b/>
      <sz val="12"/>
      <name val="Aptos"/>
      <family val="2"/>
    </font>
    <font>
      <sz val="18"/>
      <color theme="1"/>
      <name val="Aptos"/>
      <family val="2"/>
    </font>
    <font>
      <b/>
      <sz val="18"/>
      <color rgb="FFFFC000"/>
      <name val="Aptos"/>
      <family val="2"/>
    </font>
  </fonts>
  <fills count="12">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8" tint="0.59999389629810485"/>
        <bgColor indexed="64"/>
      </patternFill>
    </fill>
    <fill>
      <patternFill patternType="solid">
        <fgColor rgb="FFFFFFFF"/>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9"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theme="9"/>
      </left>
      <right/>
      <top style="medium">
        <color theme="9"/>
      </top>
      <bottom/>
      <diagonal/>
    </border>
    <border>
      <left/>
      <right/>
      <top style="medium">
        <color theme="9"/>
      </top>
      <bottom/>
      <diagonal/>
    </border>
    <border>
      <left/>
      <right style="medium">
        <color theme="9"/>
      </right>
      <top style="medium">
        <color theme="9"/>
      </top>
      <bottom/>
      <diagonal/>
    </border>
    <border>
      <left style="medium">
        <color theme="9"/>
      </left>
      <right/>
      <top/>
      <bottom style="medium">
        <color theme="9"/>
      </bottom>
      <diagonal/>
    </border>
    <border>
      <left/>
      <right/>
      <top/>
      <bottom style="medium">
        <color theme="9"/>
      </bottom>
      <diagonal/>
    </border>
    <border>
      <left/>
      <right style="medium">
        <color theme="9"/>
      </right>
      <top/>
      <bottom style="medium">
        <color theme="9"/>
      </bottom>
      <diagonal/>
    </border>
  </borders>
  <cellStyleXfs count="1">
    <xf numFmtId="0" fontId="0" fillId="0" borderId="0"/>
  </cellStyleXfs>
  <cellXfs count="98">
    <xf numFmtId="0" fontId="0" fillId="0" borderId="0" xfId="0"/>
    <xf numFmtId="0" fontId="0" fillId="0" borderId="1" xfId="0" applyBorder="1"/>
    <xf numFmtId="0" fontId="1" fillId="0" borderId="0" xfId="0" applyFont="1"/>
    <xf numFmtId="0" fontId="0" fillId="3" borderId="2" xfId="0" applyFill="1" applyBorder="1"/>
    <xf numFmtId="0" fontId="2" fillId="0" borderId="0" xfId="0" applyFont="1"/>
    <xf numFmtId="0" fontId="0" fillId="5" borderId="1" xfId="0" applyFill="1" applyBorder="1"/>
    <xf numFmtId="0" fontId="0" fillId="5" borderId="3" xfId="0" applyFill="1" applyBorder="1"/>
    <xf numFmtId="0" fontId="7" fillId="0" borderId="6" xfId="0" applyFont="1" applyBorder="1"/>
    <xf numFmtId="0" fontId="0" fillId="0" borderId="7" xfId="0" applyBorder="1"/>
    <xf numFmtId="0" fontId="0" fillId="0" borderId="8" xfId="0" applyBorder="1"/>
    <xf numFmtId="0" fontId="7" fillId="0" borderId="9" xfId="0" applyFont="1" applyBorder="1"/>
    <xf numFmtId="0" fontId="0" fillId="0" borderId="10" xfId="0" applyBorder="1"/>
    <xf numFmtId="0" fontId="0" fillId="0" borderId="11" xfId="0" applyBorder="1"/>
    <xf numFmtId="0" fontId="5" fillId="0" borderId="0" xfId="0" applyFont="1"/>
    <xf numFmtId="0" fontId="1" fillId="0" borderId="12" xfId="0" applyFont="1" applyBorder="1"/>
    <xf numFmtId="0" fontId="0" fillId="5" borderId="2" xfId="0" applyFill="1" applyBorder="1"/>
    <xf numFmtId="0" fontId="0" fillId="3" borderId="3" xfId="0" applyFill="1" applyBorder="1"/>
    <xf numFmtId="0" fontId="0" fillId="2" borderId="1" xfId="0" applyFill="1" applyBorder="1" applyProtection="1">
      <protection locked="0"/>
    </xf>
    <xf numFmtId="0" fontId="0" fillId="0" borderId="0" xfId="0" applyProtection="1">
      <protection locked="0"/>
    </xf>
    <xf numFmtId="0" fontId="6" fillId="0" borderId="0" xfId="0" applyFont="1"/>
    <xf numFmtId="3" fontId="0" fillId="2" borderId="1" xfId="0" applyNumberFormat="1" applyFill="1" applyBorder="1" applyProtection="1">
      <protection locked="0"/>
    </xf>
    <xf numFmtId="3" fontId="0" fillId="2" borderId="3" xfId="0" applyNumberFormat="1" applyFill="1" applyBorder="1" applyProtection="1">
      <protection locked="0"/>
    </xf>
    <xf numFmtId="3" fontId="0" fillId="4" borderId="1" xfId="0" applyNumberFormat="1" applyFill="1" applyBorder="1"/>
    <xf numFmtId="3" fontId="0" fillId="0" borderId="0" xfId="0" applyNumberFormat="1"/>
    <xf numFmtId="3" fontId="5" fillId="2" borderId="1" xfId="0" applyNumberFormat="1" applyFont="1" applyFill="1" applyBorder="1" applyProtection="1">
      <protection locked="0"/>
    </xf>
    <xf numFmtId="4" fontId="0" fillId="4" borderId="1" xfId="0" applyNumberFormat="1" applyFill="1" applyBorder="1"/>
    <xf numFmtId="3" fontId="0" fillId="0" borderId="0" xfId="0" applyNumberFormat="1" applyProtection="1">
      <protection locked="0"/>
    </xf>
    <xf numFmtId="2" fontId="0" fillId="4" borderId="1" xfId="0" applyNumberFormat="1" applyFill="1" applyBorder="1"/>
    <xf numFmtId="0" fontId="0" fillId="6" borderId="0" xfId="0" applyFill="1"/>
    <xf numFmtId="0" fontId="0" fillId="0" borderId="12" xfId="0" applyBorder="1"/>
    <xf numFmtId="0" fontId="2" fillId="0" borderId="12" xfId="0" applyFont="1" applyBorder="1"/>
    <xf numFmtId="0" fontId="0" fillId="2" borderId="1" xfId="0" applyFill="1" applyBorder="1"/>
    <xf numFmtId="0" fontId="0" fillId="4" borderId="1" xfId="0" applyFill="1" applyBorder="1"/>
    <xf numFmtId="0" fontId="9" fillId="0" borderId="0" xfId="0" applyFont="1"/>
    <xf numFmtId="0" fontId="13" fillId="0" borderId="0" xfId="0" applyFont="1"/>
    <xf numFmtId="0" fontId="13" fillId="7" borderId="0" xfId="0" applyFont="1" applyFill="1" applyAlignment="1">
      <alignment horizontal="center"/>
    </xf>
    <xf numFmtId="0" fontId="9" fillId="0" borderId="0" xfId="0" applyFont="1" applyAlignment="1">
      <alignment horizontal="left" vertical="top" wrapText="1"/>
    </xf>
    <xf numFmtId="0" fontId="13" fillId="0" borderId="0" xfId="0" applyFont="1" applyAlignment="1">
      <alignment horizontal="center"/>
    </xf>
    <xf numFmtId="0" fontId="9" fillId="0" borderId="1" xfId="0" applyFont="1" applyBorder="1"/>
    <xf numFmtId="0" fontId="9" fillId="2" borderId="1" xfId="0" applyFont="1" applyFill="1" applyBorder="1" applyProtection="1">
      <protection locked="0"/>
    </xf>
    <xf numFmtId="0" fontId="14" fillId="0" borderId="0" xfId="0" applyFont="1"/>
    <xf numFmtId="3" fontId="9" fillId="0" borderId="0" xfId="0" applyNumberFormat="1" applyFont="1" applyProtection="1">
      <protection locked="0"/>
    </xf>
    <xf numFmtId="3" fontId="9" fillId="2" borderId="1" xfId="0" applyNumberFormat="1" applyFont="1" applyFill="1" applyBorder="1" applyProtection="1">
      <protection locked="0"/>
    </xf>
    <xf numFmtId="3" fontId="9" fillId="2" borderId="3" xfId="0" applyNumberFormat="1" applyFont="1" applyFill="1" applyBorder="1" applyProtection="1">
      <protection locked="0"/>
    </xf>
    <xf numFmtId="4" fontId="9" fillId="4" borderId="1" xfId="0" applyNumberFormat="1" applyFont="1" applyFill="1" applyBorder="1"/>
    <xf numFmtId="3" fontId="9" fillId="4" borderId="1" xfId="0" applyNumberFormat="1" applyFont="1" applyFill="1" applyBorder="1"/>
    <xf numFmtId="3" fontId="16" fillId="2" borderId="1" xfId="0" applyNumberFormat="1" applyFont="1" applyFill="1" applyBorder="1" applyProtection="1">
      <protection locked="0"/>
    </xf>
    <xf numFmtId="2" fontId="9" fillId="4" borderId="1" xfId="0" applyNumberFormat="1" applyFont="1" applyFill="1" applyBorder="1"/>
    <xf numFmtId="0" fontId="9" fillId="2" borderId="1" xfId="0" applyFont="1" applyFill="1" applyBorder="1"/>
    <xf numFmtId="0" fontId="9" fillId="4" borderId="1" xfId="0" applyFont="1" applyFill="1" applyBorder="1"/>
    <xf numFmtId="0" fontId="0" fillId="3" borderId="4" xfId="0" applyFill="1" applyBorder="1" applyAlignment="1">
      <alignment horizontal="center"/>
    </xf>
    <xf numFmtId="0" fontId="0" fillId="3" borderId="5" xfId="0" applyFill="1" applyBorder="1" applyAlignment="1">
      <alignment horizontal="center"/>
    </xf>
    <xf numFmtId="0" fontId="0" fillId="5" borderId="1" xfId="0" applyFill="1" applyBorder="1" applyAlignment="1">
      <alignment horizontal="center"/>
    </xf>
    <xf numFmtId="0" fontId="0" fillId="3" borderId="1" xfId="0" applyFill="1" applyBorder="1" applyAlignment="1">
      <alignment horizontal="center"/>
    </xf>
    <xf numFmtId="0" fontId="9" fillId="8" borderId="0" xfId="0" applyFont="1" applyFill="1" applyAlignment="1">
      <alignment horizontal="left" vertical="top" wrapText="1"/>
    </xf>
    <xf numFmtId="0" fontId="9" fillId="8" borderId="0" xfId="0" applyFont="1" applyFill="1" applyAlignment="1">
      <alignment horizontal="left" vertical="top"/>
    </xf>
    <xf numFmtId="0" fontId="9" fillId="0" borderId="0" xfId="0" applyFont="1" applyAlignment="1">
      <alignment horizontal="left"/>
    </xf>
    <xf numFmtId="0" fontId="9" fillId="8" borderId="0" xfId="0" applyFont="1" applyFill="1"/>
    <xf numFmtId="0" fontId="9" fillId="8" borderId="0" xfId="0" applyFont="1" applyFill="1" applyAlignment="1">
      <alignment horizontal="left"/>
    </xf>
    <xf numFmtId="0" fontId="12" fillId="0" borderId="0" xfId="0" applyFont="1" applyAlignment="1">
      <alignment horizontal="center" vertical="top" wrapText="1"/>
    </xf>
    <xf numFmtId="0" fontId="9" fillId="0" borderId="0" xfId="0" applyFont="1" applyAlignment="1">
      <alignment horizontal="center" vertical="top" wrapText="1"/>
    </xf>
    <xf numFmtId="0" fontId="9" fillId="0" borderId="13" xfId="0" applyFont="1" applyBorder="1" applyAlignment="1">
      <alignment horizontal="center"/>
    </xf>
    <xf numFmtId="0" fontId="9" fillId="0" borderId="14" xfId="0" applyFont="1" applyBorder="1" applyAlignment="1">
      <alignment horizontal="center"/>
    </xf>
    <xf numFmtId="0" fontId="9" fillId="0" borderId="15" xfId="0" applyFont="1" applyBorder="1" applyAlignment="1">
      <alignment horizontal="center"/>
    </xf>
    <xf numFmtId="0" fontId="9" fillId="0" borderId="16" xfId="0" applyFont="1" applyBorder="1" applyAlignment="1">
      <alignment horizontal="center"/>
    </xf>
    <xf numFmtId="0" fontId="9" fillId="0" borderId="17" xfId="0" applyFont="1" applyBorder="1" applyAlignment="1">
      <alignment horizontal="center"/>
    </xf>
    <xf numFmtId="0" fontId="9" fillId="0" borderId="18" xfId="0" applyFont="1" applyBorder="1" applyAlignment="1">
      <alignment horizontal="center"/>
    </xf>
    <xf numFmtId="0" fontId="18" fillId="0" borderId="0" xfId="0" applyFont="1" applyAlignment="1">
      <alignment horizontal="center"/>
    </xf>
    <xf numFmtId="0" fontId="18" fillId="9" borderId="0" xfId="0" applyFont="1" applyFill="1" applyAlignment="1">
      <alignment horizontal="center"/>
    </xf>
    <xf numFmtId="0" fontId="18" fillId="9" borderId="0" xfId="0" applyFont="1" applyFill="1"/>
    <xf numFmtId="0" fontId="20" fillId="9" borderId="0" xfId="0" applyFont="1" applyFill="1"/>
    <xf numFmtId="0" fontId="9" fillId="2" borderId="3" xfId="0" applyFont="1" applyFill="1" applyBorder="1" applyProtection="1">
      <protection locked="0"/>
    </xf>
    <xf numFmtId="0" fontId="13" fillId="3" borderId="0" xfId="0" applyFont="1" applyFill="1" applyBorder="1" applyAlignment="1">
      <alignment horizontal="center"/>
    </xf>
    <xf numFmtId="0" fontId="13" fillId="5" borderId="0" xfId="0" applyFont="1" applyFill="1" applyBorder="1" applyAlignment="1">
      <alignment horizontal="center"/>
    </xf>
    <xf numFmtId="0" fontId="9" fillId="3" borderId="0" xfId="0" applyFont="1" applyFill="1" applyBorder="1"/>
    <xf numFmtId="0" fontId="9" fillId="5" borderId="0" xfId="0" applyFont="1" applyFill="1" applyBorder="1"/>
    <xf numFmtId="0" fontId="9" fillId="10" borderId="0" xfId="0" applyFont="1" applyFill="1"/>
    <xf numFmtId="0" fontId="14" fillId="10" borderId="0" xfId="0" applyFont="1" applyFill="1"/>
    <xf numFmtId="0" fontId="9" fillId="10" borderId="0" xfId="0" applyFont="1" applyFill="1" applyProtection="1">
      <protection locked="0"/>
    </xf>
    <xf numFmtId="0" fontId="18" fillId="10" borderId="0" xfId="0" applyFont="1" applyFill="1" applyAlignment="1">
      <alignment horizontal="center"/>
    </xf>
    <xf numFmtId="0" fontId="9" fillId="10" borderId="1" xfId="0" applyFont="1" applyFill="1" applyBorder="1"/>
    <xf numFmtId="0" fontId="13" fillId="10" borderId="0" xfId="0" applyFont="1" applyFill="1"/>
    <xf numFmtId="0" fontId="14" fillId="10" borderId="0" xfId="0" applyFont="1" applyFill="1" applyBorder="1"/>
    <xf numFmtId="0" fontId="15" fillId="10" borderId="0" xfId="0" applyFont="1" applyFill="1" applyBorder="1" applyAlignment="1">
      <alignment horizontal="center" wrapText="1"/>
    </xf>
    <xf numFmtId="0" fontId="13" fillId="10" borderId="0" xfId="0" applyFont="1" applyFill="1" applyAlignment="1">
      <alignment horizontal="center"/>
    </xf>
    <xf numFmtId="0" fontId="16" fillId="10" borderId="0" xfId="0" applyFont="1" applyFill="1"/>
    <xf numFmtId="3" fontId="9" fillId="10" borderId="0" xfId="0" applyNumberFormat="1" applyFont="1" applyFill="1"/>
    <xf numFmtId="0" fontId="17" fillId="10" borderId="0" xfId="0" applyFont="1" applyFill="1"/>
    <xf numFmtId="3" fontId="9" fillId="10" borderId="1" xfId="0" applyNumberFormat="1" applyFont="1" applyFill="1" applyBorder="1" applyProtection="1">
      <protection locked="0"/>
    </xf>
    <xf numFmtId="3" fontId="9" fillId="10" borderId="1" xfId="0" applyNumberFormat="1" applyFont="1" applyFill="1" applyBorder="1"/>
    <xf numFmtId="0" fontId="13" fillId="10" borderId="12" xfId="0" applyFont="1" applyFill="1" applyBorder="1"/>
    <xf numFmtId="0" fontId="13" fillId="10" borderId="12" xfId="0" applyFont="1" applyFill="1" applyBorder="1" applyAlignment="1">
      <alignment horizontal="center"/>
    </xf>
    <xf numFmtId="3" fontId="0" fillId="8" borderId="0" xfId="0" applyNumberFormat="1" applyFill="1" applyAlignment="1">
      <alignment horizontal="center"/>
    </xf>
    <xf numFmtId="1" fontId="0" fillId="8" borderId="0" xfId="0" applyNumberFormat="1" applyFill="1" applyAlignment="1">
      <alignment horizontal="center"/>
    </xf>
    <xf numFmtId="2" fontId="0" fillId="8" borderId="0" xfId="0" applyNumberFormat="1" applyFill="1" applyAlignment="1">
      <alignment horizontal="center"/>
    </xf>
    <xf numFmtId="0" fontId="0" fillId="7" borderId="0" xfId="0" applyFill="1"/>
    <xf numFmtId="0" fontId="0" fillId="7" borderId="0" xfId="0" applyFill="1" applyAlignment="1">
      <alignment horizontal="center"/>
    </xf>
    <xf numFmtId="0" fontId="2" fillId="11" borderId="0" xfId="0" applyFont="1" applyFill="1" applyAlignment="1">
      <alignment horizontal="center"/>
    </xf>
  </cellXfs>
  <cellStyles count="1">
    <cellStyle name="Normal" xfId="0" builtinId="0"/>
  </cellStyles>
  <dxfs count="5">
    <dxf>
      <font>
        <strike val="0"/>
        <outline val="0"/>
        <shadow val="0"/>
        <u val="none"/>
        <vertAlign val="baseline"/>
        <name val="Aptos"/>
        <family val="2"/>
        <scheme val="none"/>
      </font>
    </dxf>
    <dxf>
      <font>
        <strike val="0"/>
        <outline val="0"/>
        <shadow val="0"/>
        <u val="none"/>
        <vertAlign val="baseline"/>
        <name val="Aptos"/>
        <family val="2"/>
        <scheme val="none"/>
      </font>
    </dxf>
    <dxf>
      <font>
        <strike val="0"/>
        <outline val="0"/>
        <shadow val="0"/>
        <u val="none"/>
        <vertAlign val="baseline"/>
        <name val="Aptos"/>
        <family val="2"/>
        <scheme val="none"/>
      </font>
    </dxf>
    <dxf>
      <font>
        <strike val="0"/>
        <outline val="0"/>
        <shadow val="0"/>
        <u val="none"/>
        <vertAlign val="baseline"/>
        <name val="Aptos"/>
        <family val="2"/>
        <scheme val="none"/>
      </font>
    </dxf>
    <dxf>
      <font>
        <strike val="0"/>
        <outline val="0"/>
        <shadow val="0"/>
        <u val="none"/>
        <vertAlign val="baseline"/>
        <name val="Aptos"/>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AX"/>
        </a:p>
      </c:txPr>
    </c:title>
    <c:autoTitleDeleted val="0"/>
    <c:plotArea>
      <c:layout/>
      <c:pieChart>
        <c:varyColors val="1"/>
        <c:ser>
          <c:idx val="0"/>
          <c:order val="0"/>
          <c:tx>
            <c:v>Koldioxidutsläpp per sektor</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F3C-42AA-AF19-D90D57B3545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F3C-42AA-AF19-D90D57B3545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F3C-42AA-AF19-D90D57B3545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F3C-42AA-AF19-D90D57B354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AX"/>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('2018'!$B$3,'2018'!$B$20,'2018'!$B$35,'2018'!$B$58)</c:f>
              <c:strCache>
                <c:ptCount val="4"/>
                <c:pt idx="0">
                  <c:v>Värme</c:v>
                </c:pt>
                <c:pt idx="1">
                  <c:v>El</c:v>
                </c:pt>
                <c:pt idx="2">
                  <c:v>Transport</c:v>
                </c:pt>
                <c:pt idx="3">
                  <c:v>Köldmedier</c:v>
                </c:pt>
              </c:strCache>
            </c:strRef>
          </c:cat>
          <c:val>
            <c:numRef>
              <c:f>('2018'!$C$16,'2018'!$C$32,'2018'!$C$50,'2018'!$C$64)</c:f>
              <c:numCache>
                <c:formatCode>#,##0.00</c:formatCode>
                <c:ptCount val="4"/>
                <c:pt idx="0">
                  <c:v>0</c:v>
                </c:pt>
                <c:pt idx="1">
                  <c:v>0</c:v>
                </c:pt>
                <c:pt idx="2">
                  <c:v>0</c:v>
                </c:pt>
                <c:pt idx="3" formatCode="0.00">
                  <c:v>0</c:v>
                </c:pt>
              </c:numCache>
            </c:numRef>
          </c:val>
          <c:extLst>
            <c:ext xmlns:c16="http://schemas.microsoft.com/office/drawing/2014/chart" uri="{C3380CC4-5D6E-409C-BE32-E72D297353CC}">
              <c16:uniqueId val="{00000008-9F3C-42AA-AF19-D90D57B3545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sv-A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A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AX"/>
        </a:p>
      </c:txPr>
    </c:title>
    <c:autoTitleDeleted val="0"/>
    <c:plotArea>
      <c:layout/>
      <c:pieChart>
        <c:varyColors val="1"/>
        <c:ser>
          <c:idx val="0"/>
          <c:order val="0"/>
          <c:tx>
            <c:v>Koldioxidutsläpp per sektor</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52F-4D89-B0A8-010EE63447F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52F-4D89-B0A8-010EE63447F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52F-4D89-B0A8-010EE63447F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52F-4D89-B0A8-010EE63447F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AX"/>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('2019'!$B$3,'2019'!$B$20,'2019'!$B$35,'2019'!$B$58)</c:f>
              <c:strCache>
                <c:ptCount val="4"/>
                <c:pt idx="0">
                  <c:v>Värme</c:v>
                </c:pt>
                <c:pt idx="1">
                  <c:v>El</c:v>
                </c:pt>
                <c:pt idx="2">
                  <c:v>Transport</c:v>
                </c:pt>
                <c:pt idx="3">
                  <c:v>Köldmedier</c:v>
                </c:pt>
              </c:strCache>
            </c:strRef>
          </c:cat>
          <c:val>
            <c:numRef>
              <c:f>('2019'!$C$16,'2019'!$C$32,'2019'!$C$50,'2019'!$C$64)</c:f>
              <c:numCache>
                <c:formatCode>#,##0.00</c:formatCode>
                <c:ptCount val="4"/>
                <c:pt idx="0">
                  <c:v>0</c:v>
                </c:pt>
                <c:pt idx="1">
                  <c:v>0</c:v>
                </c:pt>
                <c:pt idx="2">
                  <c:v>0</c:v>
                </c:pt>
                <c:pt idx="3" formatCode="0.00">
                  <c:v>0</c:v>
                </c:pt>
              </c:numCache>
            </c:numRef>
          </c:val>
          <c:extLst>
            <c:ext xmlns:c16="http://schemas.microsoft.com/office/drawing/2014/chart" uri="{C3380CC4-5D6E-409C-BE32-E72D297353CC}">
              <c16:uniqueId val="{00000008-352F-4D89-B0A8-010EE63447F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sv-A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A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AX"/>
        </a:p>
      </c:txPr>
    </c:title>
    <c:autoTitleDeleted val="0"/>
    <c:plotArea>
      <c:layout/>
      <c:pieChart>
        <c:varyColors val="1"/>
        <c:ser>
          <c:idx val="0"/>
          <c:order val="0"/>
          <c:tx>
            <c:v>Koldioxidutsläpp per sektor</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D42-4377-ACDE-087B8289778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D42-4377-ACDE-087B8289778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D42-4377-ACDE-087B8289778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D42-4377-ACDE-087B8289778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AX"/>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('2020'!$B$3,'2020'!$B$20,'2020'!$B$35,'2020'!$B$58)</c:f>
              <c:strCache>
                <c:ptCount val="4"/>
                <c:pt idx="0">
                  <c:v>Värme</c:v>
                </c:pt>
                <c:pt idx="1">
                  <c:v>El</c:v>
                </c:pt>
                <c:pt idx="2">
                  <c:v>Transport</c:v>
                </c:pt>
                <c:pt idx="3">
                  <c:v>Köldmedier</c:v>
                </c:pt>
              </c:strCache>
            </c:strRef>
          </c:cat>
          <c:val>
            <c:numRef>
              <c:f>('2020'!$C$16,'2020'!$C$32,'2020'!$C$50,'2020'!$C$64)</c:f>
              <c:numCache>
                <c:formatCode>#,##0.00</c:formatCode>
                <c:ptCount val="4"/>
                <c:pt idx="0">
                  <c:v>0</c:v>
                </c:pt>
                <c:pt idx="1">
                  <c:v>0</c:v>
                </c:pt>
                <c:pt idx="2">
                  <c:v>0</c:v>
                </c:pt>
                <c:pt idx="3" formatCode="0.00">
                  <c:v>0</c:v>
                </c:pt>
              </c:numCache>
            </c:numRef>
          </c:val>
          <c:extLst>
            <c:ext xmlns:c16="http://schemas.microsoft.com/office/drawing/2014/chart" uri="{C3380CC4-5D6E-409C-BE32-E72D297353CC}">
              <c16:uniqueId val="{00000008-3D42-4377-ACDE-087B8289778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sv-A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A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AX"/>
        </a:p>
      </c:txPr>
    </c:title>
    <c:autoTitleDeleted val="0"/>
    <c:plotArea>
      <c:layout/>
      <c:pieChart>
        <c:varyColors val="1"/>
        <c:ser>
          <c:idx val="0"/>
          <c:order val="0"/>
          <c:tx>
            <c:v>Koldioxidutsläpp per sektor</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B92-4041-9A90-94CC218CF71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B92-4041-9A90-94CC218CF71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B92-4041-9A90-94CC218CF71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B92-4041-9A90-94CC218CF71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AX"/>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('2021'!$B$3,'2021'!$B$20,'2021'!$B$35,'2021'!$B$58)</c:f>
              <c:strCache>
                <c:ptCount val="4"/>
                <c:pt idx="0">
                  <c:v>Värme</c:v>
                </c:pt>
                <c:pt idx="1">
                  <c:v>El</c:v>
                </c:pt>
                <c:pt idx="2">
                  <c:v>Transport</c:v>
                </c:pt>
                <c:pt idx="3">
                  <c:v>Köldmedier</c:v>
                </c:pt>
              </c:strCache>
            </c:strRef>
          </c:cat>
          <c:val>
            <c:numRef>
              <c:f>('2021'!$C$16,'2021'!$C$32,'2021'!$C$50,'2021'!$C$64)</c:f>
              <c:numCache>
                <c:formatCode>#,##0.00</c:formatCode>
                <c:ptCount val="4"/>
                <c:pt idx="0">
                  <c:v>0</c:v>
                </c:pt>
                <c:pt idx="1">
                  <c:v>0</c:v>
                </c:pt>
                <c:pt idx="2">
                  <c:v>0</c:v>
                </c:pt>
                <c:pt idx="3" formatCode="0.00">
                  <c:v>0</c:v>
                </c:pt>
              </c:numCache>
            </c:numRef>
          </c:val>
          <c:extLst>
            <c:ext xmlns:c16="http://schemas.microsoft.com/office/drawing/2014/chart" uri="{C3380CC4-5D6E-409C-BE32-E72D297353CC}">
              <c16:uniqueId val="{00000008-5B92-4041-9A90-94CC218CF71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sv-A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A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AX"/>
        </a:p>
      </c:txPr>
    </c:title>
    <c:autoTitleDeleted val="0"/>
    <c:plotArea>
      <c:layout/>
      <c:pieChart>
        <c:varyColors val="1"/>
        <c:ser>
          <c:idx val="0"/>
          <c:order val="0"/>
          <c:tx>
            <c:v>Koldioxidutsläpp per sektor</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4B7-4D38-9D4F-3FC9D96A954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4B7-4D38-9D4F-3FC9D96A954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4B7-4D38-9D4F-3FC9D96A954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78B-440C-A6EC-DE83BB8BC1B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AX"/>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('2022'!$B$3,'2022'!$B$20,'2022'!$B$35,'2022'!$B$58)</c:f>
              <c:strCache>
                <c:ptCount val="4"/>
                <c:pt idx="0">
                  <c:v>Värme</c:v>
                </c:pt>
                <c:pt idx="1">
                  <c:v>El</c:v>
                </c:pt>
                <c:pt idx="2">
                  <c:v>Transport</c:v>
                </c:pt>
                <c:pt idx="3">
                  <c:v>Köldmedier</c:v>
                </c:pt>
              </c:strCache>
            </c:strRef>
          </c:cat>
          <c:val>
            <c:numRef>
              <c:f>('2022'!$C$16,'2022'!$C$32,'2022'!$C$50,'2022'!$C$64)</c:f>
              <c:numCache>
                <c:formatCode>#,##0.00</c:formatCode>
                <c:ptCount val="4"/>
                <c:pt idx="0">
                  <c:v>0</c:v>
                </c:pt>
                <c:pt idx="1">
                  <c:v>0</c:v>
                </c:pt>
                <c:pt idx="2">
                  <c:v>0</c:v>
                </c:pt>
                <c:pt idx="3" formatCode="0.00">
                  <c:v>0</c:v>
                </c:pt>
              </c:numCache>
            </c:numRef>
          </c:val>
          <c:extLst>
            <c:ext xmlns:c16="http://schemas.microsoft.com/office/drawing/2014/chart" uri="{C3380CC4-5D6E-409C-BE32-E72D297353CC}">
              <c16:uniqueId val="{00000006-E4B7-4D38-9D4F-3FC9D96A954F}"/>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sv-A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A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AX"/>
        </a:p>
      </c:txPr>
    </c:title>
    <c:autoTitleDeleted val="0"/>
    <c:plotArea>
      <c:layout/>
      <c:pieChart>
        <c:varyColors val="1"/>
        <c:ser>
          <c:idx val="0"/>
          <c:order val="0"/>
          <c:tx>
            <c:v>Koldioxidutsläpp per sektor</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89B-47A3-AE94-72B67B5AF84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89B-47A3-AE94-72B67B5AF84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89B-47A3-AE94-72B67B5AF84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89B-47A3-AE94-72B67B5AF84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AX"/>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('2023'!$B$3,'2023'!$B$20,'2023'!$B$35,'2023'!$B$58)</c:f>
              <c:strCache>
                <c:ptCount val="4"/>
                <c:pt idx="0">
                  <c:v>Värme</c:v>
                </c:pt>
                <c:pt idx="1">
                  <c:v>El</c:v>
                </c:pt>
                <c:pt idx="2">
                  <c:v>Transport</c:v>
                </c:pt>
                <c:pt idx="3">
                  <c:v>Köldmedier</c:v>
                </c:pt>
              </c:strCache>
            </c:strRef>
          </c:cat>
          <c:val>
            <c:numRef>
              <c:f>('2023'!$C$16,'2023'!$C$32,'2023'!$C$50,'2023'!$C$64)</c:f>
              <c:numCache>
                <c:formatCode>#,##0.00</c:formatCode>
                <c:ptCount val="4"/>
                <c:pt idx="0">
                  <c:v>0</c:v>
                </c:pt>
                <c:pt idx="1">
                  <c:v>0</c:v>
                </c:pt>
                <c:pt idx="2">
                  <c:v>0</c:v>
                </c:pt>
                <c:pt idx="3" formatCode="0.00">
                  <c:v>0</c:v>
                </c:pt>
              </c:numCache>
            </c:numRef>
          </c:val>
          <c:extLst>
            <c:ext xmlns:c16="http://schemas.microsoft.com/office/drawing/2014/chart" uri="{C3380CC4-5D6E-409C-BE32-E72D297353CC}">
              <c16:uniqueId val="{00000008-789B-47A3-AE94-72B67B5AF84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sv-A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A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AX"/>
        </a:p>
      </c:txPr>
    </c:title>
    <c:autoTitleDeleted val="0"/>
    <c:plotArea>
      <c:layout/>
      <c:pieChart>
        <c:varyColors val="1"/>
        <c:ser>
          <c:idx val="0"/>
          <c:order val="0"/>
          <c:tx>
            <c:v>Koldioxidutsläpp per sektor</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F02-4B3D-AAE2-DA577D007D3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F02-4B3D-AAE2-DA577D007D3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F02-4B3D-AAE2-DA577D007D3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F02-4B3D-AAE2-DA577D007D3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AX"/>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('[1]2023'!$B$3,'[1]2023'!$B$20,'[1]2023'!$B$35,'[1]2023'!$B$58)</c:f>
              <c:strCache>
                <c:ptCount val="4"/>
                <c:pt idx="0">
                  <c:v>Värme</c:v>
                </c:pt>
                <c:pt idx="1">
                  <c:v>El</c:v>
                </c:pt>
                <c:pt idx="2">
                  <c:v>Transport</c:v>
                </c:pt>
                <c:pt idx="3">
                  <c:v>Köldmedier</c:v>
                </c:pt>
              </c:strCache>
            </c:strRef>
          </c:cat>
          <c:val>
            <c:numRef>
              <c:f>('[1]2023'!$C$16,'[1]2023'!$C$32,'[1]2023'!$C$50,'[1]2023'!$C$64)</c:f>
              <c:numCache>
                <c:formatCode>#,##0.00</c:formatCode>
                <c:ptCount val="4"/>
                <c:pt idx="0">
                  <c:v>0</c:v>
                </c:pt>
                <c:pt idx="1">
                  <c:v>0</c:v>
                </c:pt>
                <c:pt idx="2">
                  <c:v>0</c:v>
                </c:pt>
                <c:pt idx="3" formatCode="0.00">
                  <c:v>0</c:v>
                </c:pt>
              </c:numCache>
            </c:numRef>
          </c:val>
          <c:extLst>
            <c:ext xmlns:c16="http://schemas.microsoft.com/office/drawing/2014/chart" uri="{C3380CC4-5D6E-409C-BE32-E72D297353CC}">
              <c16:uniqueId val="{00000008-9F02-4B3D-AAE2-DA577D007D3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sv-A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AX"/>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FI"/>
              <a:t>Samlade</a:t>
            </a:r>
            <a:r>
              <a:rPr lang="sv-FI" baseline="0"/>
              <a:t> årliga utsläpp</a:t>
            </a:r>
            <a:endParaRPr lang="sv-FI"/>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FI"/>
        </a:p>
      </c:txPr>
    </c:title>
    <c:autoTitleDeleted val="0"/>
    <c:plotArea>
      <c:layout/>
      <c:barChart>
        <c:barDir val="col"/>
        <c:grouping val="stacked"/>
        <c:varyColors val="0"/>
        <c:ser>
          <c:idx val="0"/>
          <c:order val="0"/>
          <c:tx>
            <c:strRef>
              <c:f>Jämförelse!$B$2</c:f>
              <c:strCache>
                <c:ptCount val="1"/>
                <c:pt idx="0">
                  <c:v>Värme</c:v>
                </c:pt>
              </c:strCache>
            </c:strRef>
          </c:tx>
          <c:spPr>
            <a:solidFill>
              <a:schemeClr val="accent1"/>
            </a:solidFill>
            <a:ln>
              <a:noFill/>
            </a:ln>
            <a:effectLst/>
          </c:spPr>
          <c:invertIfNegative val="0"/>
          <c:cat>
            <c:numRef>
              <c:f>Jämförelse!$A$3:$A$8</c:f>
              <c:numCache>
                <c:formatCode>General</c:formatCode>
                <c:ptCount val="6"/>
                <c:pt idx="0">
                  <c:v>2018</c:v>
                </c:pt>
                <c:pt idx="1">
                  <c:v>2019</c:v>
                </c:pt>
                <c:pt idx="2">
                  <c:v>2020</c:v>
                </c:pt>
                <c:pt idx="3">
                  <c:v>2021</c:v>
                </c:pt>
                <c:pt idx="4">
                  <c:v>2022</c:v>
                </c:pt>
                <c:pt idx="5">
                  <c:v>2023</c:v>
                </c:pt>
              </c:numCache>
            </c:numRef>
          </c:cat>
          <c:val>
            <c:numRef>
              <c:f>Jämförelse!$B$3:$B$8</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660-4586-867B-C928EEA5014F}"/>
            </c:ext>
          </c:extLst>
        </c:ser>
        <c:ser>
          <c:idx val="1"/>
          <c:order val="1"/>
          <c:tx>
            <c:strRef>
              <c:f>Jämförelse!$C$2</c:f>
              <c:strCache>
                <c:ptCount val="1"/>
                <c:pt idx="0">
                  <c:v>El</c:v>
                </c:pt>
              </c:strCache>
            </c:strRef>
          </c:tx>
          <c:spPr>
            <a:solidFill>
              <a:schemeClr val="accent2"/>
            </a:solidFill>
            <a:ln>
              <a:noFill/>
            </a:ln>
            <a:effectLst/>
          </c:spPr>
          <c:invertIfNegative val="0"/>
          <c:cat>
            <c:numRef>
              <c:f>Jämförelse!$A$3:$A$8</c:f>
              <c:numCache>
                <c:formatCode>General</c:formatCode>
                <c:ptCount val="6"/>
                <c:pt idx="0">
                  <c:v>2018</c:v>
                </c:pt>
                <c:pt idx="1">
                  <c:v>2019</c:v>
                </c:pt>
                <c:pt idx="2">
                  <c:v>2020</c:v>
                </c:pt>
                <c:pt idx="3">
                  <c:v>2021</c:v>
                </c:pt>
                <c:pt idx="4">
                  <c:v>2022</c:v>
                </c:pt>
                <c:pt idx="5">
                  <c:v>2023</c:v>
                </c:pt>
              </c:numCache>
            </c:numRef>
          </c:cat>
          <c:val>
            <c:numRef>
              <c:f>Jämförelse!$C$3:$C$8</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0660-4586-867B-C928EEA5014F}"/>
            </c:ext>
          </c:extLst>
        </c:ser>
        <c:ser>
          <c:idx val="2"/>
          <c:order val="2"/>
          <c:tx>
            <c:strRef>
              <c:f>Jämförelse!$D$2</c:f>
              <c:strCache>
                <c:ptCount val="1"/>
                <c:pt idx="0">
                  <c:v>Transport</c:v>
                </c:pt>
              </c:strCache>
            </c:strRef>
          </c:tx>
          <c:spPr>
            <a:solidFill>
              <a:schemeClr val="accent3"/>
            </a:solidFill>
            <a:ln>
              <a:noFill/>
            </a:ln>
            <a:effectLst/>
          </c:spPr>
          <c:invertIfNegative val="0"/>
          <c:cat>
            <c:numRef>
              <c:f>Jämförelse!$A$3:$A$8</c:f>
              <c:numCache>
                <c:formatCode>General</c:formatCode>
                <c:ptCount val="6"/>
                <c:pt idx="0">
                  <c:v>2018</c:v>
                </c:pt>
                <c:pt idx="1">
                  <c:v>2019</c:v>
                </c:pt>
                <c:pt idx="2">
                  <c:v>2020</c:v>
                </c:pt>
                <c:pt idx="3">
                  <c:v>2021</c:v>
                </c:pt>
                <c:pt idx="4">
                  <c:v>2022</c:v>
                </c:pt>
                <c:pt idx="5">
                  <c:v>2023</c:v>
                </c:pt>
              </c:numCache>
            </c:numRef>
          </c:cat>
          <c:val>
            <c:numRef>
              <c:f>Jämförelse!$D$3:$D$8</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0660-4586-867B-C928EEA5014F}"/>
            </c:ext>
          </c:extLst>
        </c:ser>
        <c:ser>
          <c:idx val="3"/>
          <c:order val="3"/>
          <c:tx>
            <c:strRef>
              <c:f>Jämförelse!$E$2</c:f>
              <c:strCache>
                <c:ptCount val="1"/>
                <c:pt idx="0">
                  <c:v>Köldmedier</c:v>
                </c:pt>
              </c:strCache>
            </c:strRef>
          </c:tx>
          <c:spPr>
            <a:solidFill>
              <a:schemeClr val="accent4"/>
            </a:solidFill>
            <a:ln>
              <a:noFill/>
            </a:ln>
            <a:effectLst/>
          </c:spPr>
          <c:invertIfNegative val="0"/>
          <c:val>
            <c:numRef>
              <c:f>Jämförelse!$E$3:$E$8</c:f>
              <c:numCache>
                <c:formatCode>0</c:formatCode>
                <c:ptCount val="6"/>
                <c:pt idx="0">
                  <c:v>0</c:v>
                </c:pt>
                <c:pt idx="1">
                  <c:v>0</c:v>
                </c:pt>
                <c:pt idx="2">
                  <c:v>0</c:v>
                </c:pt>
                <c:pt idx="3">
                  <c:v>0</c:v>
                </c:pt>
                <c:pt idx="4">
                  <c:v>0</c:v>
                </c:pt>
                <c:pt idx="5" formatCode="0.00">
                  <c:v>0</c:v>
                </c:pt>
              </c:numCache>
            </c:numRef>
          </c:val>
          <c:extLst>
            <c:ext xmlns:c16="http://schemas.microsoft.com/office/drawing/2014/chart" uri="{C3380CC4-5D6E-409C-BE32-E72D297353CC}">
              <c16:uniqueId val="{00000001-547C-49FF-A541-61979A6B0522}"/>
            </c:ext>
          </c:extLst>
        </c:ser>
        <c:dLbls>
          <c:showLegendKey val="0"/>
          <c:showVal val="0"/>
          <c:showCatName val="0"/>
          <c:showSerName val="0"/>
          <c:showPercent val="0"/>
          <c:showBubbleSize val="0"/>
        </c:dLbls>
        <c:gapWidth val="55"/>
        <c:overlap val="100"/>
        <c:axId val="186224200"/>
        <c:axId val="186220264"/>
      </c:barChart>
      <c:catAx>
        <c:axId val="186224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AX"/>
          </a:p>
        </c:txPr>
        <c:crossAx val="186220264"/>
        <c:crosses val="autoZero"/>
        <c:auto val="1"/>
        <c:lblAlgn val="ctr"/>
        <c:lblOffset val="100"/>
        <c:noMultiLvlLbl val="0"/>
      </c:catAx>
      <c:valAx>
        <c:axId val="1862202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AX"/>
          </a:p>
        </c:txPr>
        <c:crossAx val="18622420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A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A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5</xdr:col>
      <xdr:colOff>419100</xdr:colOff>
      <xdr:row>40</xdr:row>
      <xdr:rowOff>60325</xdr:rowOff>
    </xdr:from>
    <xdr:to>
      <xdr:col>9</xdr:col>
      <xdr:colOff>1104900</xdr:colOff>
      <xdr:row>55</xdr:row>
      <xdr:rowOff>185737</xdr:rowOff>
    </xdr:to>
    <xdr:graphicFrame macro="">
      <xdr:nvGraphicFramePr>
        <xdr:cNvPr id="2" name="Diagram 1">
          <a:extLst>
            <a:ext uri="{FF2B5EF4-FFF2-40B4-BE49-F238E27FC236}">
              <a16:creationId xmlns:a16="http://schemas.microsoft.com/office/drawing/2014/main" id="{4BB8FA85-6BFF-4158-9762-3FC6913A48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419100</xdr:colOff>
      <xdr:row>40</xdr:row>
      <xdr:rowOff>60325</xdr:rowOff>
    </xdr:from>
    <xdr:to>
      <xdr:col>9</xdr:col>
      <xdr:colOff>1104900</xdr:colOff>
      <xdr:row>55</xdr:row>
      <xdr:rowOff>185737</xdr:rowOff>
    </xdr:to>
    <xdr:graphicFrame macro="">
      <xdr:nvGraphicFramePr>
        <xdr:cNvPr id="2" name="Diagram 1">
          <a:extLst>
            <a:ext uri="{FF2B5EF4-FFF2-40B4-BE49-F238E27FC236}">
              <a16:creationId xmlns:a16="http://schemas.microsoft.com/office/drawing/2014/main" id="{01127300-7454-44E4-9E2D-11FA7E06AF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419100</xdr:colOff>
      <xdr:row>40</xdr:row>
      <xdr:rowOff>60325</xdr:rowOff>
    </xdr:from>
    <xdr:to>
      <xdr:col>9</xdr:col>
      <xdr:colOff>1104900</xdr:colOff>
      <xdr:row>55</xdr:row>
      <xdr:rowOff>185737</xdr:rowOff>
    </xdr:to>
    <xdr:graphicFrame macro="">
      <xdr:nvGraphicFramePr>
        <xdr:cNvPr id="2" name="Diagram 1">
          <a:extLst>
            <a:ext uri="{FF2B5EF4-FFF2-40B4-BE49-F238E27FC236}">
              <a16:creationId xmlns:a16="http://schemas.microsoft.com/office/drawing/2014/main" id="{8404D3B8-9F28-4A78-ADE6-1CEABE2D6B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419100</xdr:colOff>
      <xdr:row>40</xdr:row>
      <xdr:rowOff>60325</xdr:rowOff>
    </xdr:from>
    <xdr:to>
      <xdr:col>9</xdr:col>
      <xdr:colOff>1104900</xdr:colOff>
      <xdr:row>55</xdr:row>
      <xdr:rowOff>185737</xdr:rowOff>
    </xdr:to>
    <xdr:graphicFrame macro="">
      <xdr:nvGraphicFramePr>
        <xdr:cNvPr id="2" name="Diagram 1">
          <a:extLst>
            <a:ext uri="{FF2B5EF4-FFF2-40B4-BE49-F238E27FC236}">
              <a16:creationId xmlns:a16="http://schemas.microsoft.com/office/drawing/2014/main" id="{5B55F0CA-0BA3-4B9E-B4A9-BC65A528C6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419100</xdr:colOff>
      <xdr:row>40</xdr:row>
      <xdr:rowOff>60325</xdr:rowOff>
    </xdr:from>
    <xdr:to>
      <xdr:col>9</xdr:col>
      <xdr:colOff>1104900</xdr:colOff>
      <xdr:row>55</xdr:row>
      <xdr:rowOff>185737</xdr:rowOff>
    </xdr:to>
    <xdr:graphicFrame macro="">
      <xdr:nvGraphicFramePr>
        <xdr:cNvPr id="2" name="Diagram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419100</xdr:colOff>
      <xdr:row>40</xdr:row>
      <xdr:rowOff>60325</xdr:rowOff>
    </xdr:from>
    <xdr:to>
      <xdr:col>9</xdr:col>
      <xdr:colOff>1104900</xdr:colOff>
      <xdr:row>55</xdr:row>
      <xdr:rowOff>185737</xdr:rowOff>
    </xdr:to>
    <xdr:graphicFrame macro="">
      <xdr:nvGraphicFramePr>
        <xdr:cNvPr id="2" name="Diagram 1">
          <a:extLst>
            <a:ext uri="{FF2B5EF4-FFF2-40B4-BE49-F238E27FC236}">
              <a16:creationId xmlns:a16="http://schemas.microsoft.com/office/drawing/2014/main" id="{1617A25A-8F46-41C7-9238-9B30B9BA1F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38100</xdr:colOff>
      <xdr:row>43</xdr:row>
      <xdr:rowOff>69850</xdr:rowOff>
    </xdr:from>
    <xdr:to>
      <xdr:col>10</xdr:col>
      <xdr:colOff>485775</xdr:colOff>
      <xdr:row>60</xdr:row>
      <xdr:rowOff>4762</xdr:rowOff>
    </xdr:to>
    <xdr:graphicFrame macro="">
      <xdr:nvGraphicFramePr>
        <xdr:cNvPr id="2" name="Diagram 1">
          <a:extLst>
            <a:ext uri="{FF2B5EF4-FFF2-40B4-BE49-F238E27FC236}">
              <a16:creationId xmlns:a16="http://schemas.microsoft.com/office/drawing/2014/main" id="{5482699D-6D8F-4E41-97CB-294927355A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98425</xdr:colOff>
      <xdr:row>0</xdr:row>
      <xdr:rowOff>155575</xdr:rowOff>
    </xdr:from>
    <xdr:to>
      <xdr:col>13</xdr:col>
      <xdr:colOff>403225</xdr:colOff>
      <xdr:row>15</xdr:row>
      <xdr:rowOff>136525</xdr:rowOff>
    </xdr:to>
    <xdr:graphicFrame macro="">
      <xdr:nvGraphicFramePr>
        <xdr:cNvPr id="2" name="Diagram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tilda%20Dreijer\Downloads\Mall%20f&#246;r%20ber&#228;kning%20av%20koldioxidutsl&#228;pp%20inom%20f&#246;retag%202024%20.xlsb.xlsx" TargetMode="External"/><Relationship Id="rId1" Type="http://schemas.openxmlformats.org/officeDocument/2006/relationships/externalLinkPath" Target="Mall%20f&#246;r%20ber&#228;kning%20av%20koldioxidutsl&#228;pp%20inom%20f&#246;retag%202024%20.xls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18"/>
      <sheetName val="2019"/>
      <sheetName val="2020"/>
      <sheetName val="2021"/>
      <sheetName val="2022"/>
      <sheetName val="2023"/>
      <sheetName val="2024"/>
      <sheetName val="Jämförelse"/>
      <sheetName val="Handbok"/>
      <sheetName val="Datavalidering"/>
    </sheetNames>
    <sheetDataSet>
      <sheetData sheetId="0"/>
      <sheetData sheetId="1"/>
      <sheetData sheetId="2"/>
      <sheetData sheetId="3"/>
      <sheetData sheetId="4"/>
      <sheetData sheetId="5">
        <row r="3">
          <cell r="B3" t="str">
            <v>Värme</v>
          </cell>
        </row>
        <row r="16">
          <cell r="C16">
            <v>0</v>
          </cell>
        </row>
        <row r="20">
          <cell r="B20" t="str">
            <v>El</v>
          </cell>
        </row>
        <row r="32">
          <cell r="C32">
            <v>0</v>
          </cell>
        </row>
        <row r="35">
          <cell r="B35" t="str">
            <v>Transport</v>
          </cell>
        </row>
        <row r="50">
          <cell r="C50">
            <v>0</v>
          </cell>
        </row>
        <row r="58">
          <cell r="B58" t="str">
            <v>Köldmedier</v>
          </cell>
        </row>
        <row r="59">
          <cell r="D59">
            <v>0</v>
          </cell>
        </row>
        <row r="60">
          <cell r="D60">
            <v>0</v>
          </cell>
        </row>
        <row r="61">
          <cell r="D61">
            <v>0</v>
          </cell>
        </row>
        <row r="62">
          <cell r="D62">
            <v>0</v>
          </cell>
        </row>
        <row r="63">
          <cell r="D63">
            <v>0</v>
          </cell>
        </row>
        <row r="64">
          <cell r="C64">
            <v>0</v>
          </cell>
        </row>
      </sheetData>
      <sheetData sheetId="6"/>
      <sheetData sheetId="7"/>
      <sheetData sheetId="8"/>
      <sheetData sheetId="9">
        <row r="2">
          <cell r="A2" t="str">
            <v>R12</v>
          </cell>
          <cell r="B2">
            <v>10900</v>
          </cell>
        </row>
        <row r="3">
          <cell r="A3" t="str">
            <v>R1233zd</v>
          </cell>
          <cell r="B3">
            <v>4</v>
          </cell>
        </row>
        <row r="4">
          <cell r="A4" t="str">
            <v>R1234yf</v>
          </cell>
          <cell r="B4">
            <v>4</v>
          </cell>
        </row>
        <row r="5">
          <cell r="A5" t="str">
            <v>R1234ze</v>
          </cell>
          <cell r="B5">
            <v>7</v>
          </cell>
        </row>
        <row r="6">
          <cell r="A6" t="str">
            <v>R125</v>
          </cell>
          <cell r="B6">
            <v>3500</v>
          </cell>
        </row>
        <row r="7">
          <cell r="A7" t="str">
            <v>R1270</v>
          </cell>
          <cell r="B7">
            <v>2</v>
          </cell>
        </row>
        <row r="8">
          <cell r="A8" t="str">
            <v>R134a</v>
          </cell>
          <cell r="B8">
            <v>1430</v>
          </cell>
        </row>
        <row r="9">
          <cell r="A9" t="str">
            <v>R14</v>
          </cell>
          <cell r="B9">
            <v>7390</v>
          </cell>
        </row>
        <row r="10">
          <cell r="A10" t="str">
            <v>R143a</v>
          </cell>
          <cell r="B10">
            <v>4470</v>
          </cell>
        </row>
        <row r="11">
          <cell r="A11" t="str">
            <v>R152a</v>
          </cell>
          <cell r="B11">
            <v>124</v>
          </cell>
        </row>
        <row r="12">
          <cell r="A12" t="str">
            <v>R161</v>
          </cell>
          <cell r="B12">
            <v>12</v>
          </cell>
        </row>
        <row r="13">
          <cell r="A13" t="str">
            <v>R22</v>
          </cell>
          <cell r="B13">
            <v>1810</v>
          </cell>
        </row>
        <row r="14">
          <cell r="A14" t="str">
            <v>R227ea</v>
          </cell>
          <cell r="B14">
            <v>3220</v>
          </cell>
        </row>
        <row r="15">
          <cell r="A15" t="str">
            <v>R23</v>
          </cell>
          <cell r="B15">
            <v>14800</v>
          </cell>
        </row>
        <row r="16">
          <cell r="A16" t="str">
            <v>R236fa</v>
          </cell>
          <cell r="B16">
            <v>9810</v>
          </cell>
        </row>
        <row r="17">
          <cell r="A17" t="str">
            <v>R245fa</v>
          </cell>
          <cell r="B17">
            <v>1030</v>
          </cell>
        </row>
        <row r="18">
          <cell r="A18" t="str">
            <v>R290</v>
          </cell>
          <cell r="B18">
            <v>3</v>
          </cell>
        </row>
        <row r="19">
          <cell r="A19" t="str">
            <v>R32</v>
          </cell>
          <cell r="B19">
            <v>675</v>
          </cell>
        </row>
        <row r="20">
          <cell r="A20" t="str">
            <v>R404A</v>
          </cell>
          <cell r="B20">
            <v>3922</v>
          </cell>
        </row>
        <row r="21">
          <cell r="A21" t="str">
            <v>R407A</v>
          </cell>
          <cell r="B21">
            <v>2107</v>
          </cell>
        </row>
        <row r="22">
          <cell r="A22" t="str">
            <v>R407B</v>
          </cell>
          <cell r="B22">
            <v>2804</v>
          </cell>
        </row>
        <row r="23">
          <cell r="A23" t="str">
            <v>R407C</v>
          </cell>
          <cell r="B23">
            <v>1774</v>
          </cell>
        </row>
        <row r="24">
          <cell r="A24" t="str">
            <v>R407D</v>
          </cell>
          <cell r="B24">
            <v>1627</v>
          </cell>
        </row>
        <row r="25">
          <cell r="A25" t="str">
            <v>R407F</v>
          </cell>
          <cell r="B25">
            <v>1825</v>
          </cell>
        </row>
        <row r="26">
          <cell r="A26" t="str">
            <v>R408A</v>
          </cell>
          <cell r="B26">
            <v>3152</v>
          </cell>
        </row>
        <row r="27">
          <cell r="A27" t="str">
            <v>R410A</v>
          </cell>
          <cell r="B27">
            <v>2088</v>
          </cell>
        </row>
        <row r="28">
          <cell r="A28" t="str">
            <v>R417A</v>
          </cell>
          <cell r="B28">
            <v>2346</v>
          </cell>
        </row>
        <row r="29">
          <cell r="A29" t="str">
            <v>R417C</v>
          </cell>
          <cell r="B29">
            <v>1809</v>
          </cell>
        </row>
        <row r="30">
          <cell r="A30" t="str">
            <v>R419A</v>
          </cell>
          <cell r="B30">
            <v>2967</v>
          </cell>
        </row>
        <row r="31">
          <cell r="A31" t="str">
            <v>R422A</v>
          </cell>
          <cell r="B31">
            <v>3143</v>
          </cell>
        </row>
        <row r="32">
          <cell r="A32" t="str">
            <v>R422D</v>
          </cell>
          <cell r="B32">
            <v>2729</v>
          </cell>
        </row>
        <row r="33">
          <cell r="A33" t="str">
            <v>R423A</v>
          </cell>
          <cell r="B33">
            <v>2280</v>
          </cell>
        </row>
        <row r="34">
          <cell r="A34" t="str">
            <v>R424A</v>
          </cell>
          <cell r="B34">
            <v>2440</v>
          </cell>
        </row>
        <row r="35">
          <cell r="A35" t="str">
            <v>R426A</v>
          </cell>
          <cell r="B35">
            <v>1508</v>
          </cell>
        </row>
        <row r="36">
          <cell r="A36" t="str">
            <v>R427A</v>
          </cell>
          <cell r="B36">
            <v>2138</v>
          </cell>
        </row>
        <row r="37">
          <cell r="A37" t="str">
            <v>R428A</v>
          </cell>
          <cell r="B37">
            <v>3607</v>
          </cell>
        </row>
        <row r="38">
          <cell r="A38" t="str">
            <v>R434A</v>
          </cell>
          <cell r="B38">
            <v>3245</v>
          </cell>
        </row>
        <row r="39">
          <cell r="A39" t="str">
            <v>R437A</v>
          </cell>
          <cell r="B39">
            <v>1805</v>
          </cell>
        </row>
        <row r="40">
          <cell r="A40" t="str">
            <v>R438A</v>
          </cell>
          <cell r="B40">
            <v>2265</v>
          </cell>
        </row>
        <row r="41">
          <cell r="A41" t="str">
            <v>R442A</v>
          </cell>
          <cell r="B41">
            <v>1888</v>
          </cell>
        </row>
        <row r="42">
          <cell r="A42" t="str">
            <v>R448A</v>
          </cell>
          <cell r="B42">
            <v>1387</v>
          </cell>
        </row>
        <row r="43">
          <cell r="A43" t="str">
            <v>R448C</v>
          </cell>
          <cell r="B43">
            <v>1250</v>
          </cell>
        </row>
        <row r="44">
          <cell r="A44" t="str">
            <v>R449A</v>
          </cell>
          <cell r="B44">
            <v>1397</v>
          </cell>
        </row>
        <row r="45">
          <cell r="A45" t="str">
            <v>R450A</v>
          </cell>
          <cell r="B45">
            <v>605</v>
          </cell>
        </row>
        <row r="46">
          <cell r="A46" t="str">
            <v>R452A</v>
          </cell>
          <cell r="B46">
            <v>2140</v>
          </cell>
        </row>
        <row r="47">
          <cell r="A47" t="str">
            <v>R452B</v>
          </cell>
          <cell r="B47">
            <v>692</v>
          </cell>
        </row>
        <row r="48">
          <cell r="A48" t="str">
            <v>R454B</v>
          </cell>
          <cell r="B48">
            <v>466</v>
          </cell>
        </row>
        <row r="49">
          <cell r="A49" t="str">
            <v>R454C</v>
          </cell>
          <cell r="B49">
            <v>148</v>
          </cell>
        </row>
        <row r="50">
          <cell r="A50" t="str">
            <v>R455A</v>
          </cell>
          <cell r="B50">
            <v>145</v>
          </cell>
        </row>
        <row r="51">
          <cell r="A51" t="str">
            <v>R507A</v>
          </cell>
          <cell r="B51">
            <v>3985</v>
          </cell>
        </row>
        <row r="52">
          <cell r="A52" t="str">
            <v>R508A</v>
          </cell>
          <cell r="B52">
            <v>13210</v>
          </cell>
        </row>
        <row r="53">
          <cell r="A53" t="str">
            <v>R508B</v>
          </cell>
          <cell r="B53">
            <v>13400</v>
          </cell>
        </row>
        <row r="54">
          <cell r="A54" t="str">
            <v>R513A</v>
          </cell>
          <cell r="B54">
            <v>631</v>
          </cell>
        </row>
        <row r="55">
          <cell r="A55" t="str">
            <v>R600a</v>
          </cell>
          <cell r="B55">
            <v>3</v>
          </cell>
        </row>
        <row r="56">
          <cell r="A56" t="str">
            <v>R717</v>
          </cell>
          <cell r="B56">
            <v>0</v>
          </cell>
        </row>
        <row r="57">
          <cell r="A57" t="str">
            <v>R744</v>
          </cell>
          <cell r="B57">
            <v>1</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1" displayName="Tabell1" ref="A52:C55" totalsRowShown="0" headerRowDxfId="4" dataDxfId="3">
  <autoFilter ref="A52:C55" xr:uid="{00000000-0009-0000-0100-000001000000}"/>
  <tableColumns count="3">
    <tableColumn id="1" xr3:uid="{00000000-0010-0000-0000-000001000000}" name="Kolumn1" dataDxfId="2"/>
    <tableColumn id="2" xr3:uid="{00000000-0010-0000-0000-000002000000}" name="Kolumn2" dataDxfId="1"/>
    <tableColumn id="3" xr3:uid="{00000000-0010-0000-0000-000003000000}" name="Kolumn3" dataDxfId="0"/>
  </tableColumns>
  <tableStyleInfo name="TableStyleMedium2" showFirstColumn="0" showLastColumn="0" showRowStripes="1" showColumnStripes="0"/>
</table>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8" Type="http://schemas.openxmlformats.org/officeDocument/2006/relationships/hyperlink" Target="https://alltomfgas.se/koldmedietabell" TargetMode="External"/><Relationship Id="rId13" Type="http://schemas.openxmlformats.org/officeDocument/2006/relationships/hyperlink" Target="https://alltomfgas.se/koldmedietabell" TargetMode="External"/><Relationship Id="rId18" Type="http://schemas.openxmlformats.org/officeDocument/2006/relationships/hyperlink" Target="https://alltomfgas.se/koldmedietabell" TargetMode="External"/><Relationship Id="rId3" Type="http://schemas.openxmlformats.org/officeDocument/2006/relationships/hyperlink" Target="https://alltomfgas.se/koldmedietabell" TargetMode="External"/><Relationship Id="rId21" Type="http://schemas.openxmlformats.org/officeDocument/2006/relationships/hyperlink" Target="https://alltomfgas.se/koldmedietabell" TargetMode="External"/><Relationship Id="rId7" Type="http://schemas.openxmlformats.org/officeDocument/2006/relationships/hyperlink" Target="https://alltomfgas.se/koldmedietabell" TargetMode="External"/><Relationship Id="rId12" Type="http://schemas.openxmlformats.org/officeDocument/2006/relationships/hyperlink" Target="https://alltomfgas.se/koldmedietabell" TargetMode="External"/><Relationship Id="rId17" Type="http://schemas.openxmlformats.org/officeDocument/2006/relationships/hyperlink" Target="https://alltomfgas.se/koldmedietabell" TargetMode="External"/><Relationship Id="rId2" Type="http://schemas.openxmlformats.org/officeDocument/2006/relationships/hyperlink" Target="https://alltomfgas.se/koldmedietabell" TargetMode="External"/><Relationship Id="rId16" Type="http://schemas.openxmlformats.org/officeDocument/2006/relationships/hyperlink" Target="https://alltomfgas.se/koldmedietabell" TargetMode="External"/><Relationship Id="rId20" Type="http://schemas.openxmlformats.org/officeDocument/2006/relationships/hyperlink" Target="https://alltomfgas.se/koldmedietabell" TargetMode="External"/><Relationship Id="rId1" Type="http://schemas.openxmlformats.org/officeDocument/2006/relationships/hyperlink" Target="https://alltomfgas.se/koldmedietabell" TargetMode="External"/><Relationship Id="rId6" Type="http://schemas.openxmlformats.org/officeDocument/2006/relationships/hyperlink" Target="https://alltomfgas.se/koldmedietabell" TargetMode="External"/><Relationship Id="rId11" Type="http://schemas.openxmlformats.org/officeDocument/2006/relationships/hyperlink" Target="https://alltomfgas.se/koldmedietabell" TargetMode="External"/><Relationship Id="rId5" Type="http://schemas.openxmlformats.org/officeDocument/2006/relationships/hyperlink" Target="https://alltomfgas.se/koldmedietabell" TargetMode="External"/><Relationship Id="rId15" Type="http://schemas.openxmlformats.org/officeDocument/2006/relationships/hyperlink" Target="https://alltomfgas.se/koldmedietabell" TargetMode="External"/><Relationship Id="rId23" Type="http://schemas.openxmlformats.org/officeDocument/2006/relationships/printerSettings" Target="../printerSettings/printerSettings9.bin"/><Relationship Id="rId10" Type="http://schemas.openxmlformats.org/officeDocument/2006/relationships/hyperlink" Target="https://alltomfgas.se/koldmedietabell" TargetMode="External"/><Relationship Id="rId19" Type="http://schemas.openxmlformats.org/officeDocument/2006/relationships/hyperlink" Target="https://alltomfgas.se/koldmedietabell" TargetMode="External"/><Relationship Id="rId4" Type="http://schemas.openxmlformats.org/officeDocument/2006/relationships/hyperlink" Target="https://alltomfgas.se/koldmedietabell" TargetMode="External"/><Relationship Id="rId9" Type="http://schemas.openxmlformats.org/officeDocument/2006/relationships/hyperlink" Target="https://alltomfgas.se/koldmedietabell" TargetMode="External"/><Relationship Id="rId14" Type="http://schemas.openxmlformats.org/officeDocument/2006/relationships/hyperlink" Target="https://alltomfgas.se/koldmedietabell" TargetMode="External"/><Relationship Id="rId22" Type="http://schemas.openxmlformats.org/officeDocument/2006/relationships/hyperlink" Target="https://alltomfgas.se/koldmedietabel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0C04C-18DD-4F77-8B50-B3666A859D58}">
  <dimension ref="A1:M64"/>
  <sheetViews>
    <sheetView workbookViewId="0">
      <selection activeCell="E22" sqref="E22"/>
    </sheetView>
  </sheetViews>
  <sheetFormatPr defaultRowHeight="15" x14ac:dyDescent="0.25"/>
  <cols>
    <col min="1" max="1" width="3.85546875" bestFit="1" customWidth="1"/>
    <col min="2" max="2" width="35.140625" customWidth="1"/>
    <col min="3" max="3" width="17.85546875" bestFit="1" customWidth="1"/>
    <col min="4" max="4" width="16.140625" customWidth="1"/>
    <col min="5" max="5" width="14.85546875" bestFit="1" customWidth="1"/>
    <col min="6" max="6" width="16" bestFit="1" customWidth="1"/>
    <col min="7" max="8" width="13.85546875" bestFit="1" customWidth="1"/>
    <col min="9" max="9" width="17.85546875" customWidth="1"/>
    <col min="10" max="10" width="19.5703125" customWidth="1"/>
    <col min="11" max="11" width="10.85546875" customWidth="1"/>
  </cols>
  <sheetData>
    <row r="1" spans="1:13" ht="23.25" x14ac:dyDescent="0.35">
      <c r="A1" t="s">
        <v>47</v>
      </c>
      <c r="B1" s="1" t="s">
        <v>165</v>
      </c>
      <c r="C1" s="17"/>
      <c r="D1" s="2"/>
      <c r="F1" s="7" t="s">
        <v>44</v>
      </c>
      <c r="G1" s="8"/>
      <c r="H1" s="8"/>
      <c r="I1" s="9"/>
    </row>
    <row r="2" spans="1:13" ht="24" thickBot="1" x14ac:dyDescent="0.4">
      <c r="C2" s="26"/>
      <c r="F2" s="10" t="s">
        <v>45</v>
      </c>
      <c r="G2" s="11"/>
      <c r="H2" s="11"/>
      <c r="I2" s="12"/>
    </row>
    <row r="3" spans="1:13" x14ac:dyDescent="0.25">
      <c r="B3" s="4" t="s">
        <v>0</v>
      </c>
      <c r="C3" t="s">
        <v>67</v>
      </c>
      <c r="F3" s="14"/>
      <c r="G3" s="14"/>
      <c r="H3" s="14"/>
      <c r="I3" s="13" t="s">
        <v>68</v>
      </c>
      <c r="J3" s="2"/>
    </row>
    <row r="4" spans="1:13" x14ac:dyDescent="0.25">
      <c r="C4" s="50" t="s">
        <v>64</v>
      </c>
      <c r="D4" s="51"/>
      <c r="E4" s="52" t="s">
        <v>65</v>
      </c>
      <c r="F4" s="52"/>
      <c r="G4" s="53" t="s">
        <v>66</v>
      </c>
      <c r="H4" s="53"/>
      <c r="I4" s="52" t="s">
        <v>84</v>
      </c>
      <c r="J4" s="52"/>
    </row>
    <row r="5" spans="1:13" x14ac:dyDescent="0.25">
      <c r="C5" s="3" t="s">
        <v>1</v>
      </c>
      <c r="D5" s="3" t="s">
        <v>4</v>
      </c>
      <c r="E5" s="15" t="s">
        <v>3</v>
      </c>
      <c r="F5" s="6" t="s">
        <v>6</v>
      </c>
      <c r="G5" s="16" t="s">
        <v>2</v>
      </c>
      <c r="H5" s="16" t="s">
        <v>5</v>
      </c>
      <c r="I5" s="5" t="s">
        <v>43</v>
      </c>
      <c r="J5" s="5" t="s">
        <v>85</v>
      </c>
      <c r="L5" s="2"/>
    </row>
    <row r="6" spans="1:13" x14ac:dyDescent="0.25">
      <c r="A6" t="s">
        <v>48</v>
      </c>
      <c r="B6" s="1" t="s">
        <v>34</v>
      </c>
      <c r="C6" s="20"/>
      <c r="D6" s="20"/>
      <c r="E6" s="20"/>
      <c r="F6" s="21"/>
      <c r="G6" s="21"/>
      <c r="H6" s="21"/>
      <c r="I6" s="20"/>
      <c r="J6" s="17"/>
      <c r="K6" s="25">
        <f>IF(J6="Jomala",C6*2.64+D6/10*2.64+E6*0+F6*0+G6*0+H6*0,C6*2.64+D6/10*2.64+E6*0+F6*0+G6*0+H6*0+0.1/10*2.64*I6)</f>
        <v>0</v>
      </c>
      <c r="L6" t="s">
        <v>8</v>
      </c>
      <c r="M6" s="2" t="s">
        <v>39</v>
      </c>
    </row>
    <row r="7" spans="1:13" x14ac:dyDescent="0.25">
      <c r="B7" s="1" t="s">
        <v>35</v>
      </c>
      <c r="C7" s="20"/>
      <c r="D7" s="20"/>
      <c r="E7" s="20"/>
      <c r="F7" s="20"/>
      <c r="G7" s="20"/>
      <c r="H7" s="20"/>
      <c r="I7" s="20"/>
      <c r="J7" s="17"/>
      <c r="K7" s="25">
        <f>IF(J7="Jomala",C7*2.64+D7/10*2.64+E7*0+F7*0+G7*0+H7*0,C7*2.64+D7/10*2.64+E7*0+F7*0+G7*0+H7*0+0.1/10*2.64*I7)</f>
        <v>0</v>
      </c>
      <c r="L7" t="s">
        <v>8</v>
      </c>
      <c r="M7" s="2" t="s">
        <v>39</v>
      </c>
    </row>
    <row r="8" spans="1:13" x14ac:dyDescent="0.25">
      <c r="B8" s="1" t="s">
        <v>36</v>
      </c>
      <c r="C8" s="20"/>
      <c r="D8" s="20"/>
      <c r="E8" s="20"/>
      <c r="F8" s="20"/>
      <c r="G8" s="20"/>
      <c r="H8" s="20"/>
      <c r="I8" s="20"/>
      <c r="J8" s="17"/>
      <c r="K8" s="25">
        <f>IF(J8="Jomala",C8*2.64+D8/10*2.64+E8*0+F8*0+G8*0+H8*0,C8*2.64+D8/10*2.64+E8*0+F8*0+G8*0+H8*0+0.1/10*2.64*I8)</f>
        <v>0</v>
      </c>
      <c r="L8" t="s">
        <v>8</v>
      </c>
      <c r="M8" s="2" t="s">
        <v>39</v>
      </c>
    </row>
    <row r="9" spans="1:13" x14ac:dyDescent="0.25">
      <c r="B9" s="1" t="s">
        <v>37</v>
      </c>
      <c r="C9" s="20"/>
      <c r="D9" s="20"/>
      <c r="E9" s="20"/>
      <c r="F9" s="20"/>
      <c r="G9" s="20"/>
      <c r="H9" s="20"/>
      <c r="I9" s="20"/>
      <c r="J9" s="17"/>
      <c r="K9" s="25">
        <f>IF(J9="Jomala",C9*2.64+D9/10*2.64+E9*0+F9*0+G9*0+H9*0,C9*2.64+D9/10*2.64+E9*0+F9*0+G9*0+H9*0+0.1/10*2.64*I9)</f>
        <v>0</v>
      </c>
      <c r="L9" t="s">
        <v>8</v>
      </c>
      <c r="M9" s="2" t="s">
        <v>39</v>
      </c>
    </row>
    <row r="10" spans="1:13" x14ac:dyDescent="0.25">
      <c r="B10" s="1" t="s">
        <v>38</v>
      </c>
      <c r="C10" s="20"/>
      <c r="D10" s="20"/>
      <c r="E10" s="20"/>
      <c r="F10" s="20"/>
      <c r="G10" s="20"/>
      <c r="H10" s="20"/>
      <c r="I10" s="20"/>
      <c r="J10" s="17"/>
      <c r="K10" s="25">
        <f>IF(J10="Jomala",C10*2.64+D10/10*2.64+E10*0+F10*0+G10*0+H10*0,C10*2.64+D10/10*2.64+E10*0+F10*0+G10*0+H10*0+0.1/10*2.64*I10)</f>
        <v>0</v>
      </c>
      <c r="L10" t="s">
        <v>8</v>
      </c>
      <c r="M10" s="2" t="s">
        <v>39</v>
      </c>
    </row>
    <row r="11" spans="1:13" x14ac:dyDescent="0.25">
      <c r="C11" s="18"/>
      <c r="D11" s="18"/>
      <c r="E11" s="18"/>
      <c r="F11" s="18"/>
      <c r="G11" s="18"/>
      <c r="H11" s="18"/>
      <c r="I11" s="18"/>
      <c r="J11" s="18"/>
    </row>
    <row r="12" spans="1:13" x14ac:dyDescent="0.25">
      <c r="B12" s="2" t="s">
        <v>40</v>
      </c>
      <c r="C12" s="18"/>
      <c r="D12" s="18"/>
      <c r="E12" s="18"/>
      <c r="F12" s="18"/>
      <c r="G12" s="18"/>
      <c r="H12" s="18"/>
      <c r="I12" s="18"/>
      <c r="J12" s="18"/>
    </row>
    <row r="13" spans="1:13" x14ac:dyDescent="0.25">
      <c r="B13" t="s">
        <v>7</v>
      </c>
      <c r="C13" s="22">
        <f t="shared" ref="C13:I13" si="0">SUM(C6:C12)</f>
        <v>0</v>
      </c>
      <c r="D13" s="22">
        <f t="shared" si="0"/>
        <v>0</v>
      </c>
      <c r="E13" s="22">
        <f t="shared" si="0"/>
        <v>0</v>
      </c>
      <c r="F13" s="22">
        <f t="shared" si="0"/>
        <v>0</v>
      </c>
      <c r="G13" s="22">
        <f t="shared" si="0"/>
        <v>0</v>
      </c>
      <c r="H13" s="22">
        <f t="shared" si="0"/>
        <v>0</v>
      </c>
      <c r="I13" s="22">
        <f t="shared" si="0"/>
        <v>0</v>
      </c>
      <c r="J13" s="2" t="s">
        <v>39</v>
      </c>
    </row>
    <row r="15" spans="1:13" x14ac:dyDescent="0.25">
      <c r="B15" t="s">
        <v>9</v>
      </c>
      <c r="C15" s="22">
        <f>C13*10+D13*4.8+E13*4.6+F13+G13+H13+I13</f>
        <v>0</v>
      </c>
      <c r="D15" s="2" t="s">
        <v>39</v>
      </c>
    </row>
    <row r="16" spans="1:13" x14ac:dyDescent="0.25">
      <c r="B16" t="s">
        <v>11</v>
      </c>
      <c r="C16" s="25">
        <f>SUM(K6:K12)</f>
        <v>0</v>
      </c>
      <c r="D16" s="2" t="s">
        <v>39</v>
      </c>
    </row>
    <row r="17" spans="1:11" x14ac:dyDescent="0.25">
      <c r="A17" t="s">
        <v>51</v>
      </c>
      <c r="B17" t="s">
        <v>17</v>
      </c>
      <c r="C17" s="20"/>
      <c r="D17" s="2" t="s">
        <v>42</v>
      </c>
    </row>
    <row r="18" spans="1:11" x14ac:dyDescent="0.25">
      <c r="B18" t="s">
        <v>46</v>
      </c>
      <c r="C18" s="22">
        <f>E13*4.6+F13+G13*4.8+H13+I13*0.85</f>
        <v>0</v>
      </c>
      <c r="D18" s="2" t="s">
        <v>39</v>
      </c>
    </row>
    <row r="19" spans="1:11" x14ac:dyDescent="0.25">
      <c r="D19" s="2"/>
    </row>
    <row r="20" spans="1:11" x14ac:dyDescent="0.25">
      <c r="B20" s="4" t="s">
        <v>12</v>
      </c>
      <c r="D20" s="13"/>
      <c r="E20" t="s">
        <v>54</v>
      </c>
      <c r="F20" t="s">
        <v>55</v>
      </c>
    </row>
    <row r="21" spans="1:11" x14ac:dyDescent="0.25">
      <c r="C21" t="s">
        <v>13</v>
      </c>
      <c r="E21" t="s">
        <v>76</v>
      </c>
      <c r="F21" t="s">
        <v>16</v>
      </c>
    </row>
    <row r="22" spans="1:11" x14ac:dyDescent="0.25">
      <c r="A22" t="s">
        <v>53</v>
      </c>
      <c r="B22" t="s">
        <v>34</v>
      </c>
      <c r="C22" s="20"/>
      <c r="D22" s="18"/>
      <c r="E22" s="17"/>
      <c r="F22" s="20"/>
      <c r="G22" s="19"/>
      <c r="H22" s="19"/>
      <c r="I22" s="25">
        <f>IF(E22="Ja",0*C22/1000000,300*C22/1000000)</f>
        <v>0</v>
      </c>
      <c r="J22" t="s">
        <v>8</v>
      </c>
      <c r="K22" s="2" t="s">
        <v>39</v>
      </c>
    </row>
    <row r="23" spans="1:11" x14ac:dyDescent="0.25">
      <c r="B23" t="s">
        <v>35</v>
      </c>
      <c r="C23" s="20"/>
      <c r="D23" s="18"/>
      <c r="E23" s="17"/>
      <c r="F23" s="20"/>
      <c r="G23" s="19"/>
      <c r="H23" s="19"/>
      <c r="I23" s="25">
        <f>IF(E23="Ja",0*C23/1000000,300*C23/1000000)</f>
        <v>0</v>
      </c>
      <c r="J23" t="s">
        <v>8</v>
      </c>
      <c r="K23" s="2" t="s">
        <v>39</v>
      </c>
    </row>
    <row r="24" spans="1:11" x14ac:dyDescent="0.25">
      <c r="B24" t="s">
        <v>36</v>
      </c>
      <c r="C24" s="20"/>
      <c r="D24" s="18"/>
      <c r="E24" s="17"/>
      <c r="F24" s="20"/>
      <c r="G24" s="19"/>
      <c r="H24" s="19"/>
      <c r="I24" s="25">
        <f>IF(E24="Ja",0*C24/1000000,300*C24/1000000)</f>
        <v>0</v>
      </c>
      <c r="J24" t="s">
        <v>8</v>
      </c>
      <c r="K24" s="2" t="s">
        <v>39</v>
      </c>
    </row>
    <row r="25" spans="1:11" x14ac:dyDescent="0.25">
      <c r="B25" t="s">
        <v>37</v>
      </c>
      <c r="C25" s="20"/>
      <c r="D25" s="18"/>
      <c r="E25" s="17"/>
      <c r="F25" s="20"/>
      <c r="G25" s="19"/>
      <c r="H25" s="19"/>
      <c r="I25" s="25">
        <f>IF(E25="Ja",0*C25/1000000,300*C25/1000000)</f>
        <v>0</v>
      </c>
      <c r="J25" t="s">
        <v>8</v>
      </c>
      <c r="K25" s="2" t="s">
        <v>39</v>
      </c>
    </row>
    <row r="26" spans="1:11" x14ac:dyDescent="0.25">
      <c r="B26" t="s">
        <v>38</v>
      </c>
      <c r="C26" s="20"/>
      <c r="D26" s="18"/>
      <c r="E26" s="17"/>
      <c r="F26" s="20"/>
      <c r="G26" s="19"/>
      <c r="H26" s="19"/>
      <c r="I26" s="25">
        <f>IF(E26="Ja",0*C26/1000000,300*C26/1000000)</f>
        <v>0</v>
      </c>
      <c r="J26" t="s">
        <v>8</v>
      </c>
      <c r="K26" s="2" t="s">
        <v>39</v>
      </c>
    </row>
    <row r="27" spans="1:11" x14ac:dyDescent="0.25">
      <c r="C27" s="18"/>
      <c r="D27" s="18"/>
      <c r="E27" s="18"/>
      <c r="F27" s="18"/>
    </row>
    <row r="28" spans="1:11" x14ac:dyDescent="0.25">
      <c r="B28" s="2" t="s">
        <v>40</v>
      </c>
      <c r="C28" s="18"/>
      <c r="D28" s="18"/>
      <c r="E28" s="18"/>
      <c r="F28" s="18"/>
    </row>
    <row r="29" spans="1:11" x14ac:dyDescent="0.25">
      <c r="B29" t="s">
        <v>7</v>
      </c>
      <c r="C29" s="22">
        <f>SUM(C22:C26)</f>
        <v>0</v>
      </c>
      <c r="F29" s="22">
        <f>SUM(F22:F26)</f>
        <v>0</v>
      </c>
      <c r="G29" s="2" t="s">
        <v>39</v>
      </c>
    </row>
    <row r="30" spans="1:11" x14ac:dyDescent="0.25">
      <c r="C30" s="23"/>
    </row>
    <row r="31" spans="1:11" x14ac:dyDescent="0.25">
      <c r="B31" t="s">
        <v>14</v>
      </c>
      <c r="C31" s="22">
        <f>C29+F29</f>
        <v>0</v>
      </c>
      <c r="D31" s="2" t="s">
        <v>39</v>
      </c>
    </row>
    <row r="32" spans="1:11" x14ac:dyDescent="0.25">
      <c r="B32" t="s">
        <v>15</v>
      </c>
      <c r="C32" s="25">
        <f>SUM(I22:I26)</f>
        <v>0</v>
      </c>
      <c r="D32" s="2" t="s">
        <v>39</v>
      </c>
    </row>
    <row r="33" spans="1:11" x14ac:dyDescent="0.25">
      <c r="A33" t="s">
        <v>56</v>
      </c>
      <c r="B33" t="s">
        <v>18</v>
      </c>
      <c r="C33" s="20"/>
      <c r="D33" s="2" t="s">
        <v>41</v>
      </c>
    </row>
    <row r="35" spans="1:11" x14ac:dyDescent="0.25">
      <c r="B35" s="4" t="s">
        <v>19</v>
      </c>
      <c r="E35" t="s">
        <v>58</v>
      </c>
    </row>
    <row r="36" spans="1:11" x14ac:dyDescent="0.25">
      <c r="C36" t="s">
        <v>21</v>
      </c>
      <c r="D36" t="s">
        <v>22</v>
      </c>
      <c r="E36" t="s">
        <v>79</v>
      </c>
      <c r="F36" t="s">
        <v>82</v>
      </c>
      <c r="G36" t="s">
        <v>23</v>
      </c>
      <c r="H36" t="s">
        <v>24</v>
      </c>
      <c r="I36" t="s">
        <v>92</v>
      </c>
      <c r="J36" t="s">
        <v>25</v>
      </c>
      <c r="K36" t="s">
        <v>26</v>
      </c>
    </row>
    <row r="37" spans="1:11" x14ac:dyDescent="0.25">
      <c r="A37" t="s">
        <v>57</v>
      </c>
      <c r="B37" t="s">
        <v>20</v>
      </c>
      <c r="C37" s="24"/>
      <c r="D37" s="24"/>
      <c r="E37" s="20"/>
      <c r="F37" s="20"/>
      <c r="G37" s="24"/>
      <c r="H37" s="24"/>
      <c r="I37" s="24"/>
      <c r="J37" s="24"/>
      <c r="K37" s="24"/>
    </row>
    <row r="38" spans="1:11" x14ac:dyDescent="0.25">
      <c r="B38" t="s">
        <v>77</v>
      </c>
      <c r="C38" s="24"/>
      <c r="D38" s="24"/>
      <c r="E38" s="20"/>
      <c r="F38" s="20"/>
      <c r="G38" s="24"/>
      <c r="H38" s="24"/>
      <c r="I38" s="24"/>
      <c r="J38" s="24"/>
      <c r="K38" s="24"/>
    </row>
    <row r="40" spans="1:11" x14ac:dyDescent="0.25">
      <c r="D40" t="s">
        <v>60</v>
      </c>
    </row>
    <row r="41" spans="1:11" x14ac:dyDescent="0.25">
      <c r="C41" t="s">
        <v>27</v>
      </c>
      <c r="D41" t="s">
        <v>78</v>
      </c>
    </row>
    <row r="42" spans="1:11" x14ac:dyDescent="0.25">
      <c r="B42" t="s">
        <v>28</v>
      </c>
      <c r="C42" s="20"/>
      <c r="D42" s="22">
        <f>C38*0.075+G38*0.045+H38*0.03</f>
        <v>0</v>
      </c>
    </row>
    <row r="43" spans="1:11" x14ac:dyDescent="0.25">
      <c r="B43" t="s">
        <v>29</v>
      </c>
      <c r="C43" s="20"/>
      <c r="D43" s="22">
        <f>D38*0.07</f>
        <v>0</v>
      </c>
    </row>
    <row r="44" spans="1:11" x14ac:dyDescent="0.25">
      <c r="B44" t="s">
        <v>80</v>
      </c>
      <c r="C44" s="20"/>
      <c r="D44" s="22">
        <f>E38*0.07</f>
        <v>0</v>
      </c>
    </row>
    <row r="45" spans="1:11" x14ac:dyDescent="0.25">
      <c r="B45" t="s">
        <v>81</v>
      </c>
      <c r="C45" s="20"/>
      <c r="D45" s="22">
        <f>F38*0.04</f>
        <v>0</v>
      </c>
    </row>
    <row r="46" spans="1:11" x14ac:dyDescent="0.25">
      <c r="A46" t="s">
        <v>61</v>
      </c>
      <c r="B46" t="s">
        <v>30</v>
      </c>
      <c r="C46" s="20"/>
      <c r="D46" s="22">
        <v>0</v>
      </c>
    </row>
    <row r="47" spans="1:11" x14ac:dyDescent="0.25">
      <c r="A47" t="s">
        <v>62</v>
      </c>
      <c r="B47" t="s">
        <v>31</v>
      </c>
      <c r="C47" s="20"/>
      <c r="D47" s="22">
        <f>I38*0.2+0.6*H38*0.2</f>
        <v>0</v>
      </c>
    </row>
    <row r="49" spans="1:5" x14ac:dyDescent="0.25">
      <c r="B49" t="s">
        <v>93</v>
      </c>
      <c r="C49" s="27">
        <f>(C42+D42+C43+D43+C44+D44+C46+D46)*10/1000+(C45+D45)*13/1000+(C47+D47)/1000</f>
        <v>0</v>
      </c>
    </row>
    <row r="50" spans="1:5" x14ac:dyDescent="0.25">
      <c r="B50" t="s">
        <v>10</v>
      </c>
      <c r="C50" s="25">
        <f>(C42+D42)/1000*2.38+(C43+D43)/1000*2.38+(C44+D44)*0+(C45+D45)*0+(C46+D46)/1000*2.64</f>
        <v>0</v>
      </c>
    </row>
    <row r="51" spans="1:5" x14ac:dyDescent="0.25">
      <c r="A51" t="s">
        <v>63</v>
      </c>
      <c r="B51" t="s">
        <v>32</v>
      </c>
      <c r="C51" s="20"/>
    </row>
    <row r="54" spans="1:5" x14ac:dyDescent="0.25">
      <c r="A54" t="s">
        <v>83</v>
      </c>
      <c r="B54" t="s">
        <v>7</v>
      </c>
    </row>
    <row r="55" spans="1:5" x14ac:dyDescent="0.25">
      <c r="B55" t="s">
        <v>8</v>
      </c>
      <c r="C55" s="25">
        <f>C16+C32+C50</f>
        <v>0</v>
      </c>
    </row>
    <row r="56" spans="1:5" x14ac:dyDescent="0.25">
      <c r="B56" t="s">
        <v>33</v>
      </c>
      <c r="C56" s="22">
        <f>C17+C33+C51</f>
        <v>0</v>
      </c>
    </row>
    <row r="58" spans="1:5" x14ac:dyDescent="0.25">
      <c r="A58" t="s">
        <v>95</v>
      </c>
      <c r="B58" s="30" t="s">
        <v>161</v>
      </c>
      <c r="C58" s="29" t="s">
        <v>159</v>
      </c>
      <c r="D58" s="29" t="s">
        <v>162</v>
      </c>
      <c r="E58" s="29" t="s">
        <v>160</v>
      </c>
    </row>
    <row r="59" spans="1:5" x14ac:dyDescent="0.25">
      <c r="B59" t="s">
        <v>154</v>
      </c>
      <c r="C59" s="31"/>
      <c r="D59" s="31">
        <v>0</v>
      </c>
      <c r="E59" s="32">
        <f>IF(D59&gt;0,(VLOOKUP(C59,Datavalidering!A2:B57,2)*'2018'!D59),0)</f>
        <v>0</v>
      </c>
    </row>
    <row r="60" spans="1:5" x14ac:dyDescent="0.25">
      <c r="B60" t="s">
        <v>155</v>
      </c>
      <c r="C60" s="31"/>
      <c r="D60" s="31">
        <v>0</v>
      </c>
      <c r="E60" s="32">
        <f>IF(D60&gt;0,(VLOOKUP(C60,Datavalidering!A2:B57,2)*'2018'!D60),0)</f>
        <v>0</v>
      </c>
    </row>
    <row r="61" spans="1:5" x14ac:dyDescent="0.25">
      <c r="B61" t="s">
        <v>156</v>
      </c>
      <c r="C61" s="31"/>
      <c r="D61" s="31">
        <v>0</v>
      </c>
      <c r="E61" s="32">
        <f>IF(D61&gt;0,(VLOOKUP(C61,Datavalidering!A2:B57,2)*'2018'!D61),0)</f>
        <v>0</v>
      </c>
    </row>
    <row r="62" spans="1:5" x14ac:dyDescent="0.25">
      <c r="B62" t="s">
        <v>157</v>
      </c>
      <c r="C62" s="31"/>
      <c r="D62" s="31">
        <v>0</v>
      </c>
      <c r="E62" s="32">
        <f>IF(D62&gt;0,(VLOOKUP(C62,Datavalidering!A2:B57,2)*'2018'!D62),0)</f>
        <v>0</v>
      </c>
    </row>
    <row r="63" spans="1:5" x14ac:dyDescent="0.25">
      <c r="B63" t="s">
        <v>158</v>
      </c>
      <c r="C63" s="31"/>
      <c r="D63" s="31">
        <v>0</v>
      </c>
      <c r="E63" s="32">
        <f>IF(D63&gt;0,(VLOOKUP(C63,Datavalidering!A2:B57,2)*'2018'!D63),0)</f>
        <v>0</v>
      </c>
    </row>
    <row r="64" spans="1:5" x14ac:dyDescent="0.25">
      <c r="B64" t="s">
        <v>10</v>
      </c>
      <c r="C64" s="27">
        <f>SUM(E59:E63)/1000</f>
        <v>0</v>
      </c>
    </row>
  </sheetData>
  <mergeCells count="4">
    <mergeCell ref="C4:D4"/>
    <mergeCell ref="E4:F4"/>
    <mergeCell ref="G4:H4"/>
    <mergeCell ref="I4:J4"/>
  </mergeCell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A78ABA1B-3878-435F-957C-3EC49B4F65E7}">
          <x14:formula1>
            <xm:f>Datavalidering!$A$2:$A$57</xm:f>
          </x14:formula1>
          <xm:sqref>C59:C63</xm:sqref>
        </x14:dataValidation>
        <x14:dataValidation type="list" allowBlank="1" showInputMessage="1" showErrorMessage="1" xr:uid="{367F41D9-5E5E-4CAE-BA6C-4E36ED588A27}">
          <x14:formula1>
            <xm:f>Handbok!$C$53:$C$55</xm:f>
          </x14:formula1>
          <xm:sqref>J6:J10</xm:sqref>
        </x14:dataValidation>
        <x14:dataValidation type="list" allowBlank="1" showInputMessage="1" showErrorMessage="1" xr:uid="{372BEE2A-8916-4D82-85BE-DD9222FFC60B}">
          <x14:formula1>
            <xm:f>Handbok!$B$53:$B$54</xm:f>
          </x14:formula1>
          <xm:sqref>E22:E26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AC6D4-92A9-4355-9E3D-61A9041F252E}">
  <dimension ref="A1:B57"/>
  <sheetViews>
    <sheetView topLeftCell="A45" workbookViewId="0">
      <selection activeCell="J53" sqref="J53"/>
    </sheetView>
  </sheetViews>
  <sheetFormatPr defaultRowHeight="15" x14ac:dyDescent="0.25"/>
  <sheetData>
    <row r="1" spans="1:2" x14ac:dyDescent="0.25">
      <c r="A1" s="28" t="s">
        <v>111</v>
      </c>
      <c r="B1" s="28" t="s">
        <v>112</v>
      </c>
    </row>
    <row r="2" spans="1:2" x14ac:dyDescent="0.25">
      <c r="A2" s="28" t="s">
        <v>113</v>
      </c>
      <c r="B2" s="28">
        <v>10900</v>
      </c>
    </row>
    <row r="3" spans="1:2" x14ac:dyDescent="0.25">
      <c r="A3" s="28" t="s">
        <v>114</v>
      </c>
      <c r="B3" s="28">
        <v>4</v>
      </c>
    </row>
    <row r="4" spans="1:2" x14ac:dyDescent="0.25">
      <c r="A4" s="28" t="s">
        <v>115</v>
      </c>
      <c r="B4" s="28">
        <v>4</v>
      </c>
    </row>
    <row r="5" spans="1:2" x14ac:dyDescent="0.25">
      <c r="A5" s="28" t="s">
        <v>116</v>
      </c>
      <c r="B5" s="28">
        <v>7</v>
      </c>
    </row>
    <row r="6" spans="1:2" x14ac:dyDescent="0.25">
      <c r="A6" s="28" t="s">
        <v>117</v>
      </c>
      <c r="B6" s="28">
        <v>3500</v>
      </c>
    </row>
    <row r="7" spans="1:2" x14ac:dyDescent="0.25">
      <c r="A7" s="28" t="s">
        <v>118</v>
      </c>
      <c r="B7" s="28">
        <v>2</v>
      </c>
    </row>
    <row r="8" spans="1:2" x14ac:dyDescent="0.25">
      <c r="A8" s="28" t="s">
        <v>96</v>
      </c>
      <c r="B8" s="28">
        <v>1430</v>
      </c>
    </row>
    <row r="9" spans="1:2" x14ac:dyDescent="0.25">
      <c r="A9" s="28" t="s">
        <v>119</v>
      </c>
      <c r="B9" s="28">
        <v>7390</v>
      </c>
    </row>
    <row r="10" spans="1:2" x14ac:dyDescent="0.25">
      <c r="A10" s="28" t="s">
        <v>120</v>
      </c>
      <c r="B10" s="28">
        <v>4470</v>
      </c>
    </row>
    <row r="11" spans="1:2" x14ac:dyDescent="0.25">
      <c r="A11" s="28" t="s">
        <v>97</v>
      </c>
      <c r="B11" s="28">
        <v>124</v>
      </c>
    </row>
    <row r="12" spans="1:2" x14ac:dyDescent="0.25">
      <c r="A12" s="28" t="s">
        <v>98</v>
      </c>
      <c r="B12" s="28">
        <v>12</v>
      </c>
    </row>
    <row r="13" spans="1:2" x14ac:dyDescent="0.25">
      <c r="A13" s="28" t="s">
        <v>121</v>
      </c>
      <c r="B13" s="28">
        <v>1810</v>
      </c>
    </row>
    <row r="14" spans="1:2" x14ac:dyDescent="0.25">
      <c r="A14" s="28" t="s">
        <v>122</v>
      </c>
      <c r="B14" s="28">
        <v>3220</v>
      </c>
    </row>
    <row r="15" spans="1:2" x14ac:dyDescent="0.25">
      <c r="A15" s="28" t="s">
        <v>123</v>
      </c>
      <c r="B15" s="28">
        <v>14800</v>
      </c>
    </row>
    <row r="16" spans="1:2" x14ac:dyDescent="0.25">
      <c r="A16" s="28" t="s">
        <v>124</v>
      </c>
      <c r="B16" s="28">
        <v>9810</v>
      </c>
    </row>
    <row r="17" spans="1:2" x14ac:dyDescent="0.25">
      <c r="A17" s="28" t="s">
        <v>99</v>
      </c>
      <c r="B17" s="28">
        <v>1030</v>
      </c>
    </row>
    <row r="18" spans="1:2" x14ac:dyDescent="0.25">
      <c r="A18" s="28" t="s">
        <v>125</v>
      </c>
      <c r="B18" s="28">
        <v>3</v>
      </c>
    </row>
    <row r="19" spans="1:2" x14ac:dyDescent="0.25">
      <c r="A19" s="28" t="s">
        <v>100</v>
      </c>
      <c r="B19" s="28">
        <v>675</v>
      </c>
    </row>
    <row r="20" spans="1:2" x14ac:dyDescent="0.25">
      <c r="A20" s="28" t="s">
        <v>126</v>
      </c>
      <c r="B20" s="28">
        <v>3922</v>
      </c>
    </row>
    <row r="21" spans="1:2" x14ac:dyDescent="0.25">
      <c r="A21" s="28" t="s">
        <v>127</v>
      </c>
      <c r="B21" s="28">
        <v>2107</v>
      </c>
    </row>
    <row r="22" spans="1:2" x14ac:dyDescent="0.25">
      <c r="A22" s="28" t="s">
        <v>128</v>
      </c>
      <c r="B22" s="28">
        <v>2804</v>
      </c>
    </row>
    <row r="23" spans="1:2" x14ac:dyDescent="0.25">
      <c r="A23" s="28" t="s">
        <v>129</v>
      </c>
      <c r="B23" s="28">
        <v>1774</v>
      </c>
    </row>
    <row r="24" spans="1:2" x14ac:dyDescent="0.25">
      <c r="A24" s="28" t="s">
        <v>101</v>
      </c>
      <c r="B24" s="28">
        <v>1627</v>
      </c>
    </row>
    <row r="25" spans="1:2" x14ac:dyDescent="0.25">
      <c r="A25" s="28" t="s">
        <v>130</v>
      </c>
      <c r="B25" s="28">
        <v>1825</v>
      </c>
    </row>
    <row r="26" spans="1:2" x14ac:dyDescent="0.25">
      <c r="A26" s="28" t="s">
        <v>131</v>
      </c>
      <c r="B26" s="28">
        <v>3152</v>
      </c>
    </row>
    <row r="27" spans="1:2" x14ac:dyDescent="0.25">
      <c r="A27" s="28" t="s">
        <v>132</v>
      </c>
      <c r="B27" s="28">
        <v>2088</v>
      </c>
    </row>
    <row r="28" spans="1:2" x14ac:dyDescent="0.25">
      <c r="A28" s="28" t="s">
        <v>133</v>
      </c>
      <c r="B28" s="28">
        <v>2346</v>
      </c>
    </row>
    <row r="29" spans="1:2" x14ac:dyDescent="0.25">
      <c r="A29" s="28" t="s">
        <v>134</v>
      </c>
      <c r="B29" s="28">
        <v>1809</v>
      </c>
    </row>
    <row r="30" spans="1:2" x14ac:dyDescent="0.25">
      <c r="A30" s="28" t="s">
        <v>135</v>
      </c>
      <c r="B30" s="28">
        <v>2967</v>
      </c>
    </row>
    <row r="31" spans="1:2" x14ac:dyDescent="0.25">
      <c r="A31" s="28" t="s">
        <v>136</v>
      </c>
      <c r="B31" s="28">
        <v>3143</v>
      </c>
    </row>
    <row r="32" spans="1:2" x14ac:dyDescent="0.25">
      <c r="A32" s="28" t="s">
        <v>137</v>
      </c>
      <c r="B32" s="28">
        <v>2729</v>
      </c>
    </row>
    <row r="33" spans="1:2" x14ac:dyDescent="0.25">
      <c r="A33" s="28" t="s">
        <v>138</v>
      </c>
      <c r="B33" s="28">
        <v>2280</v>
      </c>
    </row>
    <row r="34" spans="1:2" x14ac:dyDescent="0.25">
      <c r="A34" s="28" t="s">
        <v>139</v>
      </c>
      <c r="B34" s="28">
        <v>2440</v>
      </c>
    </row>
    <row r="35" spans="1:2" x14ac:dyDescent="0.25">
      <c r="A35" s="28" t="s">
        <v>102</v>
      </c>
      <c r="B35" s="28">
        <v>1508</v>
      </c>
    </row>
    <row r="36" spans="1:2" x14ac:dyDescent="0.25">
      <c r="A36" s="28" t="s">
        <v>140</v>
      </c>
      <c r="B36" s="28">
        <v>2138</v>
      </c>
    </row>
    <row r="37" spans="1:2" x14ac:dyDescent="0.25">
      <c r="A37" s="28" t="s">
        <v>141</v>
      </c>
      <c r="B37" s="28">
        <v>3607</v>
      </c>
    </row>
    <row r="38" spans="1:2" x14ac:dyDescent="0.25">
      <c r="A38" s="28" t="s">
        <v>142</v>
      </c>
      <c r="B38" s="28">
        <v>3245</v>
      </c>
    </row>
    <row r="39" spans="1:2" x14ac:dyDescent="0.25">
      <c r="A39" s="28" t="s">
        <v>143</v>
      </c>
      <c r="B39" s="28">
        <v>1805</v>
      </c>
    </row>
    <row r="40" spans="1:2" x14ac:dyDescent="0.25">
      <c r="A40" s="28" t="s">
        <v>144</v>
      </c>
      <c r="B40" s="28">
        <v>2265</v>
      </c>
    </row>
    <row r="41" spans="1:2" x14ac:dyDescent="0.25">
      <c r="A41" s="28" t="s">
        <v>145</v>
      </c>
      <c r="B41" s="28">
        <v>1888</v>
      </c>
    </row>
    <row r="42" spans="1:2" x14ac:dyDescent="0.25">
      <c r="A42" s="28" t="s">
        <v>103</v>
      </c>
      <c r="B42" s="28">
        <v>1387</v>
      </c>
    </row>
    <row r="43" spans="1:2" x14ac:dyDescent="0.25">
      <c r="A43" s="28" t="s">
        <v>104</v>
      </c>
      <c r="B43" s="28">
        <v>1250</v>
      </c>
    </row>
    <row r="44" spans="1:2" x14ac:dyDescent="0.25">
      <c r="A44" s="28" t="s">
        <v>105</v>
      </c>
      <c r="B44" s="28">
        <v>1397</v>
      </c>
    </row>
    <row r="45" spans="1:2" x14ac:dyDescent="0.25">
      <c r="A45" s="28" t="s">
        <v>106</v>
      </c>
      <c r="B45" s="28">
        <v>605</v>
      </c>
    </row>
    <row r="46" spans="1:2" x14ac:dyDescent="0.25">
      <c r="A46" s="28" t="s">
        <v>146</v>
      </c>
      <c r="B46" s="28">
        <v>2140</v>
      </c>
    </row>
    <row r="47" spans="1:2" x14ac:dyDescent="0.25">
      <c r="A47" s="28" t="s">
        <v>107</v>
      </c>
      <c r="B47" s="28">
        <v>692</v>
      </c>
    </row>
    <row r="48" spans="1:2" x14ac:dyDescent="0.25">
      <c r="A48" s="28" t="s">
        <v>147</v>
      </c>
      <c r="B48" s="28">
        <v>466</v>
      </c>
    </row>
    <row r="49" spans="1:2" x14ac:dyDescent="0.25">
      <c r="A49" s="28" t="s">
        <v>108</v>
      </c>
      <c r="B49" s="28">
        <v>148</v>
      </c>
    </row>
    <row r="50" spans="1:2" x14ac:dyDescent="0.25">
      <c r="A50" s="28" t="s">
        <v>109</v>
      </c>
      <c r="B50" s="28">
        <v>145</v>
      </c>
    </row>
    <row r="51" spans="1:2" x14ac:dyDescent="0.25">
      <c r="A51" s="28" t="s">
        <v>148</v>
      </c>
      <c r="B51" s="28">
        <v>3985</v>
      </c>
    </row>
    <row r="52" spans="1:2" x14ac:dyDescent="0.25">
      <c r="A52" s="28" t="s">
        <v>149</v>
      </c>
      <c r="B52" s="28">
        <v>13210</v>
      </c>
    </row>
    <row r="53" spans="1:2" x14ac:dyDescent="0.25">
      <c r="A53" s="28" t="s">
        <v>150</v>
      </c>
      <c r="B53" s="28">
        <v>13400</v>
      </c>
    </row>
    <row r="54" spans="1:2" x14ac:dyDescent="0.25">
      <c r="A54" s="28" t="s">
        <v>110</v>
      </c>
      <c r="B54" s="28">
        <v>631</v>
      </c>
    </row>
    <row r="55" spans="1:2" x14ac:dyDescent="0.25">
      <c r="A55" s="28" t="s">
        <v>151</v>
      </c>
      <c r="B55" s="28">
        <v>3</v>
      </c>
    </row>
    <row r="56" spans="1:2" x14ac:dyDescent="0.25">
      <c r="A56" s="28" t="s">
        <v>152</v>
      </c>
      <c r="B56" s="28">
        <v>0</v>
      </c>
    </row>
    <row r="57" spans="1:2" x14ac:dyDescent="0.25">
      <c r="A57" s="28" t="s">
        <v>153</v>
      </c>
      <c r="B57" s="28">
        <v>1</v>
      </c>
    </row>
  </sheetData>
  <hyperlinks>
    <hyperlink ref="A3" r:id="rId1" location="n4" display="https://alltomfgas.se/koldmedietabell - n4" xr:uid="{EC930E5A-B495-4F94-A358-92CC01CC8C92}"/>
    <hyperlink ref="A4" r:id="rId2" location="n4" display="https://alltomfgas.se/koldmedietabell - n4" xr:uid="{3210AD9D-7A46-423C-BF78-244FF2F8F1CB}"/>
    <hyperlink ref="A5" r:id="rId3" location="n4" display="https://alltomfgas.se/koldmedietabell - n4" xr:uid="{E9800C32-9C1E-4E39-9C8A-00FCFB648C33}"/>
    <hyperlink ref="A7" r:id="rId4" location="n4" display="https://alltomfgas.se/koldmedietabell - n4" xr:uid="{F9226C48-3C05-4248-9D67-B98E51F70D71}"/>
    <hyperlink ref="A18" r:id="rId5" location="n4" display="https://alltomfgas.se/koldmedietabell - n4" xr:uid="{169C9F76-8FDC-49E7-A2F0-A5C65EA22F65}"/>
    <hyperlink ref="A21" r:id="rId6" location="n2" display="https://alltomfgas.se/koldmedietabell - n2" xr:uid="{FA7BAC18-772B-4F19-864C-90DCC7018A7B}"/>
    <hyperlink ref="A23" r:id="rId7" location="n2" display="https://alltomfgas.se/koldmedietabell - n2" xr:uid="{BE344479-204A-486F-BF96-7D031718B877}"/>
    <hyperlink ref="A25" r:id="rId8" location="n2" display="https://alltomfgas.se/koldmedietabell - n2" xr:uid="{CF5B8954-EE5E-42AE-9011-741AB0849E5C}"/>
    <hyperlink ref="A27" r:id="rId9" location="n2" display="https://alltomfgas.se/koldmedietabell - n2" xr:uid="{D8D8E920-1647-42DF-ACBF-D847477921C5}"/>
    <hyperlink ref="A28" r:id="rId10" location="n2" display="https://alltomfgas.se/koldmedietabell - n2" xr:uid="{103073B7-26CA-4F14-B521-EAD1C9196D82}"/>
    <hyperlink ref="A29" r:id="rId11" location="n2" display="https://alltomfgas.se/koldmedietabell - n2" xr:uid="{DC1351FE-EEEA-4B26-8DC8-F8A3ABF48951}"/>
    <hyperlink ref="A33" r:id="rId12" location="n2" display="https://alltomfgas.se/koldmedietabell - n2" xr:uid="{3828E6CC-FBA6-42F1-94F1-7637588EB3D9}"/>
    <hyperlink ref="A34" r:id="rId13" location="n2" display="https://alltomfgas.se/koldmedietabell - n2" xr:uid="{BDE205FB-CDA3-4E93-8D80-F19D23D2F9CD}"/>
    <hyperlink ref="A36" r:id="rId14" location="n2" display="https://alltomfgas.se/koldmedietabell - n2" xr:uid="{7EB93D6B-4584-4102-8496-B0877B8870E8}"/>
    <hyperlink ref="A39" r:id="rId15" location="n2" display="https://alltomfgas.se/koldmedietabell - n2" xr:uid="{551EBA98-7DDC-4D0F-8319-6F72A0ED52C8}"/>
    <hyperlink ref="A40" r:id="rId16" location="n2" display="https://alltomfgas.se/koldmedietabell - n2" xr:uid="{CDFE2B81-B13B-4F8F-9D4A-44E31A6692B9}"/>
    <hyperlink ref="A41" r:id="rId17" location="n2" display="https://alltomfgas.se/koldmedietabell - n2" xr:uid="{9E6DADC9-C5B8-4BC5-8879-BADCED804ED0}"/>
    <hyperlink ref="A46" r:id="rId18" location="n2" display="https://alltomfgas.se/koldmedietabell - n2" xr:uid="{41A53D51-341D-4C8B-ACD0-166DF9D4E152}"/>
    <hyperlink ref="A48" r:id="rId19" location="n2" display="https://alltomfgas.se/koldmedietabell - n2" xr:uid="{FD7F8D5A-C1D0-4D56-B94C-C84ED4961B32}"/>
    <hyperlink ref="A55" r:id="rId20" location="n4" display="https://alltomfgas.se/koldmedietabell - n4" xr:uid="{359AA01B-63ED-4A27-A0B0-D1B916B8076C}"/>
    <hyperlink ref="A56" r:id="rId21" location="n4" display="https://alltomfgas.se/koldmedietabell - n4" xr:uid="{044D8DE5-47B1-401A-8213-C3EC1E12C0BA}"/>
    <hyperlink ref="A57" r:id="rId22" location="n4" display="https://alltomfgas.se/koldmedietabell - n4" xr:uid="{2D047E90-C069-4D19-9AE8-5CC8941D0E04}"/>
  </hyperlinks>
  <pageMargins left="0.7" right="0.7" top="0.75" bottom="0.75" header="0.3" footer="0.3"/>
  <pageSetup paperSize="9" orientation="portrait" r:id="rId2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41960-B957-4ED4-A391-92E46CB925F3}">
  <dimension ref="A1:M64"/>
  <sheetViews>
    <sheetView workbookViewId="0">
      <selection activeCell="I24" sqref="I24"/>
    </sheetView>
  </sheetViews>
  <sheetFormatPr defaultRowHeight="15" x14ac:dyDescent="0.25"/>
  <cols>
    <col min="1" max="1" width="3.85546875" bestFit="1" customWidth="1"/>
    <col min="2" max="2" width="35.140625" customWidth="1"/>
    <col min="3" max="3" width="17.85546875" bestFit="1" customWidth="1"/>
    <col min="4" max="4" width="16.140625" customWidth="1"/>
    <col min="5" max="5" width="14.85546875" bestFit="1" customWidth="1"/>
    <col min="6" max="6" width="16" bestFit="1" customWidth="1"/>
    <col min="7" max="8" width="13.85546875" bestFit="1" customWidth="1"/>
    <col min="9" max="9" width="17.85546875" customWidth="1"/>
    <col min="10" max="10" width="19.5703125" customWidth="1"/>
    <col min="11" max="11" width="10.85546875" customWidth="1"/>
  </cols>
  <sheetData>
    <row r="1" spans="1:13" ht="23.25" x14ac:dyDescent="0.35">
      <c r="A1" t="s">
        <v>47</v>
      </c>
      <c r="B1" s="1" t="s">
        <v>165</v>
      </c>
      <c r="C1" s="17"/>
      <c r="D1" s="2"/>
      <c r="F1" s="7" t="s">
        <v>44</v>
      </c>
      <c r="G1" s="8"/>
      <c r="H1" s="8"/>
      <c r="I1" s="9"/>
    </row>
    <row r="2" spans="1:13" ht="24" thickBot="1" x14ac:dyDescent="0.4">
      <c r="C2" s="26"/>
      <c r="F2" s="10" t="s">
        <v>45</v>
      </c>
      <c r="G2" s="11"/>
      <c r="H2" s="11"/>
      <c r="I2" s="12"/>
    </row>
    <row r="3" spans="1:13" x14ac:dyDescent="0.25">
      <c r="B3" s="4" t="s">
        <v>0</v>
      </c>
      <c r="C3" t="s">
        <v>67</v>
      </c>
      <c r="F3" s="14"/>
      <c r="G3" s="14"/>
      <c r="H3" s="14"/>
      <c r="I3" s="13" t="s">
        <v>68</v>
      </c>
      <c r="J3" s="2"/>
    </row>
    <row r="4" spans="1:13" x14ac:dyDescent="0.25">
      <c r="C4" s="50" t="s">
        <v>64</v>
      </c>
      <c r="D4" s="51"/>
      <c r="E4" s="52" t="s">
        <v>65</v>
      </c>
      <c r="F4" s="52"/>
      <c r="G4" s="53" t="s">
        <v>66</v>
      </c>
      <c r="H4" s="53"/>
      <c r="I4" s="52" t="s">
        <v>84</v>
      </c>
      <c r="J4" s="52"/>
    </row>
    <row r="5" spans="1:13" x14ac:dyDescent="0.25">
      <c r="C5" s="3" t="s">
        <v>1</v>
      </c>
      <c r="D5" s="3" t="s">
        <v>4</v>
      </c>
      <c r="E5" s="15" t="s">
        <v>3</v>
      </c>
      <c r="F5" s="6" t="s">
        <v>6</v>
      </c>
      <c r="G5" s="16" t="s">
        <v>2</v>
      </c>
      <c r="H5" s="16" t="s">
        <v>5</v>
      </c>
      <c r="I5" s="5" t="s">
        <v>43</v>
      </c>
      <c r="J5" s="5" t="s">
        <v>85</v>
      </c>
      <c r="L5" s="2"/>
    </row>
    <row r="6" spans="1:13" x14ac:dyDescent="0.25">
      <c r="A6" t="s">
        <v>48</v>
      </c>
      <c r="B6" s="1" t="s">
        <v>34</v>
      </c>
      <c r="C6" s="20"/>
      <c r="D6" s="20"/>
      <c r="E6" s="20"/>
      <c r="F6" s="21"/>
      <c r="G6" s="21"/>
      <c r="H6" s="21"/>
      <c r="I6" s="20"/>
      <c r="J6" s="17"/>
      <c r="K6" s="25">
        <f>IF(J6="Jomala",C6*2.64+D6/10*2.64+E6*0+F6*0+G6*0+H6*0,C6*2.64+D6/10*2.64+E6*0+F6*0+G6*0+H6*0+0.1/10*2.64*I6)</f>
        <v>0</v>
      </c>
      <c r="L6" t="s">
        <v>8</v>
      </c>
      <c r="M6" s="2" t="s">
        <v>39</v>
      </c>
    </row>
    <row r="7" spans="1:13" x14ac:dyDescent="0.25">
      <c r="B7" s="1" t="s">
        <v>35</v>
      </c>
      <c r="C7" s="20"/>
      <c r="D7" s="20"/>
      <c r="E7" s="20"/>
      <c r="F7" s="20"/>
      <c r="G7" s="20"/>
      <c r="H7" s="20"/>
      <c r="I7" s="20"/>
      <c r="J7" s="17"/>
      <c r="K7" s="25">
        <f>IF(J7="Jomala",C7*2.64+D7/10*2.64+E7*0+F7*0+G7*0+H7*0,C7*2.64+D7/10*2.64+E7*0+F7*0+G7*0+H7*0+0.1/10*2.64*I7)</f>
        <v>0</v>
      </c>
      <c r="L7" t="s">
        <v>8</v>
      </c>
      <c r="M7" s="2" t="s">
        <v>39</v>
      </c>
    </row>
    <row r="8" spans="1:13" x14ac:dyDescent="0.25">
      <c r="B8" s="1" t="s">
        <v>36</v>
      </c>
      <c r="C8" s="20"/>
      <c r="D8" s="20"/>
      <c r="E8" s="20"/>
      <c r="F8" s="20"/>
      <c r="G8" s="20"/>
      <c r="H8" s="20"/>
      <c r="I8" s="20"/>
      <c r="J8" s="17"/>
      <c r="K8" s="25">
        <f>IF(J8="Jomala",C8*2.64+D8/10*2.64+E8*0+F8*0+G8*0+H8*0,C8*2.64+D8/10*2.64+E8*0+F8*0+G8*0+H8*0+0.1/10*2.64*I8)</f>
        <v>0</v>
      </c>
      <c r="L8" t="s">
        <v>8</v>
      </c>
      <c r="M8" s="2" t="s">
        <v>39</v>
      </c>
    </row>
    <row r="9" spans="1:13" x14ac:dyDescent="0.25">
      <c r="B9" s="1" t="s">
        <v>37</v>
      </c>
      <c r="C9" s="20"/>
      <c r="D9" s="20"/>
      <c r="E9" s="20"/>
      <c r="F9" s="20"/>
      <c r="G9" s="20"/>
      <c r="H9" s="20"/>
      <c r="I9" s="20"/>
      <c r="J9" s="17"/>
      <c r="K9" s="25">
        <f>IF(J9="Jomala",C9*2.64+D9/10*2.64+E9*0+F9*0+G9*0+H9*0,C9*2.64+D9/10*2.64+E9*0+F9*0+G9*0+H9*0+0.1/10*2.64*I9)</f>
        <v>0</v>
      </c>
      <c r="L9" t="s">
        <v>8</v>
      </c>
      <c r="M9" s="2" t="s">
        <v>39</v>
      </c>
    </row>
    <row r="10" spans="1:13" x14ac:dyDescent="0.25">
      <c r="B10" s="1" t="s">
        <v>38</v>
      </c>
      <c r="C10" s="20"/>
      <c r="D10" s="20"/>
      <c r="E10" s="20"/>
      <c r="F10" s="20"/>
      <c r="G10" s="20"/>
      <c r="H10" s="20"/>
      <c r="I10" s="20"/>
      <c r="J10" s="17"/>
      <c r="K10" s="25">
        <f>IF(J10="Jomala",C10*2.64+D10/10*2.64+E10*0+F10*0+G10*0+H10*0,C10*2.64+D10/10*2.64+E10*0+F10*0+G10*0+H10*0+0.1/10*2.64*I10)</f>
        <v>0</v>
      </c>
      <c r="L10" t="s">
        <v>8</v>
      </c>
      <c r="M10" s="2" t="s">
        <v>39</v>
      </c>
    </row>
    <row r="11" spans="1:13" x14ac:dyDescent="0.25">
      <c r="C11" s="18"/>
      <c r="D11" s="18"/>
      <c r="E11" s="18"/>
      <c r="F11" s="18"/>
      <c r="G11" s="18"/>
      <c r="H11" s="18"/>
      <c r="I11" s="18"/>
      <c r="J11" s="18"/>
    </row>
    <row r="12" spans="1:13" x14ac:dyDescent="0.25">
      <c r="B12" s="2" t="s">
        <v>40</v>
      </c>
      <c r="C12" s="18"/>
      <c r="D12" s="18"/>
      <c r="E12" s="18"/>
      <c r="F12" s="18"/>
      <c r="G12" s="18"/>
      <c r="H12" s="18"/>
      <c r="I12" s="18"/>
      <c r="J12" s="18"/>
    </row>
    <row r="13" spans="1:13" x14ac:dyDescent="0.25">
      <c r="B13" t="s">
        <v>7</v>
      </c>
      <c r="C13" s="22">
        <f t="shared" ref="C13:I13" si="0">SUM(C6:C12)</f>
        <v>0</v>
      </c>
      <c r="D13" s="22">
        <f t="shared" si="0"/>
        <v>0</v>
      </c>
      <c r="E13" s="22">
        <f t="shared" si="0"/>
        <v>0</v>
      </c>
      <c r="F13" s="22">
        <f t="shared" si="0"/>
        <v>0</v>
      </c>
      <c r="G13" s="22">
        <f t="shared" si="0"/>
        <v>0</v>
      </c>
      <c r="H13" s="22">
        <f t="shared" si="0"/>
        <v>0</v>
      </c>
      <c r="I13" s="22">
        <f t="shared" si="0"/>
        <v>0</v>
      </c>
      <c r="J13" s="2" t="s">
        <v>39</v>
      </c>
    </row>
    <row r="15" spans="1:13" x14ac:dyDescent="0.25">
      <c r="B15" t="s">
        <v>9</v>
      </c>
      <c r="C15" s="22">
        <f>C13*10+D13*4.8+E13*4.6+F13+G13+H13+I13</f>
        <v>0</v>
      </c>
      <c r="D15" s="2" t="s">
        <v>39</v>
      </c>
    </row>
    <row r="16" spans="1:13" x14ac:dyDescent="0.25">
      <c r="B16" t="s">
        <v>11</v>
      </c>
      <c r="C16" s="25">
        <f>SUM(K6:K12)</f>
        <v>0</v>
      </c>
      <c r="D16" s="2" t="s">
        <v>39</v>
      </c>
    </row>
    <row r="17" spans="1:11" x14ac:dyDescent="0.25">
      <c r="A17" t="s">
        <v>51</v>
      </c>
      <c r="B17" t="s">
        <v>17</v>
      </c>
      <c r="C17" s="20"/>
      <c r="D17" s="2" t="s">
        <v>42</v>
      </c>
    </row>
    <row r="18" spans="1:11" x14ac:dyDescent="0.25">
      <c r="B18" t="s">
        <v>46</v>
      </c>
      <c r="C18" s="22">
        <f>E13*4.6+F13+G13*4.8+H13+I13*0.85</f>
        <v>0</v>
      </c>
      <c r="D18" s="2" t="s">
        <v>39</v>
      </c>
    </row>
    <row r="19" spans="1:11" x14ac:dyDescent="0.25">
      <c r="D19" s="2"/>
    </row>
    <row r="20" spans="1:11" x14ac:dyDescent="0.25">
      <c r="B20" s="4" t="s">
        <v>12</v>
      </c>
      <c r="D20" s="13"/>
      <c r="E20" t="s">
        <v>54</v>
      </c>
      <c r="F20" t="s">
        <v>55</v>
      </c>
    </row>
    <row r="21" spans="1:11" x14ac:dyDescent="0.25">
      <c r="C21" t="s">
        <v>13</v>
      </c>
      <c r="E21" t="s">
        <v>76</v>
      </c>
      <c r="F21" t="s">
        <v>16</v>
      </c>
    </row>
    <row r="22" spans="1:11" x14ac:dyDescent="0.25">
      <c r="A22" t="s">
        <v>53</v>
      </c>
      <c r="B22" t="s">
        <v>34</v>
      </c>
      <c r="C22" s="20"/>
      <c r="D22" s="18"/>
      <c r="E22" s="17"/>
      <c r="F22" s="20"/>
      <c r="G22" s="19"/>
      <c r="H22" s="19"/>
      <c r="I22" s="25">
        <f>IF(E22="Ja",0*C22/1000000,300*C22/1000000)</f>
        <v>0</v>
      </c>
      <c r="J22" t="s">
        <v>8</v>
      </c>
      <c r="K22" s="2" t="s">
        <v>39</v>
      </c>
    </row>
    <row r="23" spans="1:11" x14ac:dyDescent="0.25">
      <c r="B23" t="s">
        <v>35</v>
      </c>
      <c r="C23" s="20"/>
      <c r="D23" s="18"/>
      <c r="E23" s="17"/>
      <c r="F23" s="20"/>
      <c r="G23" s="19"/>
      <c r="H23" s="19"/>
      <c r="I23" s="25">
        <f>IF(E23="Ja",0*C23/1000000,300*C23/1000000)</f>
        <v>0</v>
      </c>
      <c r="J23" t="s">
        <v>8</v>
      </c>
      <c r="K23" s="2" t="s">
        <v>39</v>
      </c>
    </row>
    <row r="24" spans="1:11" x14ac:dyDescent="0.25">
      <c r="B24" t="s">
        <v>36</v>
      </c>
      <c r="C24" s="20"/>
      <c r="D24" s="18"/>
      <c r="E24" s="17"/>
      <c r="F24" s="20"/>
      <c r="G24" s="19"/>
      <c r="H24" s="19"/>
      <c r="I24" s="25">
        <f>IF(E24="Ja",0*C24/1000000,300*C24/1000000)</f>
        <v>0</v>
      </c>
      <c r="J24" t="s">
        <v>8</v>
      </c>
      <c r="K24" s="2" t="s">
        <v>39</v>
      </c>
    </row>
    <row r="25" spans="1:11" x14ac:dyDescent="0.25">
      <c r="B25" t="s">
        <v>37</v>
      </c>
      <c r="C25" s="20"/>
      <c r="D25" s="18"/>
      <c r="E25" s="17"/>
      <c r="F25" s="20"/>
      <c r="G25" s="19"/>
      <c r="H25" s="19"/>
      <c r="I25" s="25">
        <f>IF(E25="Ja",0*C25/1000000,300*C25/1000000)</f>
        <v>0</v>
      </c>
      <c r="J25" t="s">
        <v>8</v>
      </c>
      <c r="K25" s="2" t="s">
        <v>39</v>
      </c>
    </row>
    <row r="26" spans="1:11" x14ac:dyDescent="0.25">
      <c r="B26" t="s">
        <v>38</v>
      </c>
      <c r="C26" s="20"/>
      <c r="D26" s="18"/>
      <c r="E26" s="17"/>
      <c r="F26" s="20"/>
      <c r="G26" s="19"/>
      <c r="H26" s="19"/>
      <c r="I26" s="25">
        <f>IF(E26="Ja",0*C26/1000000,300*C26/1000000)</f>
        <v>0</v>
      </c>
      <c r="J26" t="s">
        <v>8</v>
      </c>
      <c r="K26" s="2" t="s">
        <v>39</v>
      </c>
    </row>
    <row r="27" spans="1:11" x14ac:dyDescent="0.25">
      <c r="C27" s="18"/>
      <c r="D27" s="18"/>
      <c r="E27" s="18"/>
      <c r="F27" s="18"/>
    </row>
    <row r="28" spans="1:11" x14ac:dyDescent="0.25">
      <c r="B28" s="2" t="s">
        <v>40</v>
      </c>
      <c r="C28" s="18"/>
      <c r="D28" s="18"/>
      <c r="E28" s="18"/>
      <c r="F28" s="18"/>
    </row>
    <row r="29" spans="1:11" x14ac:dyDescent="0.25">
      <c r="B29" t="s">
        <v>7</v>
      </c>
      <c r="C29" s="22">
        <f>SUM(C22:C26)</f>
        <v>0</v>
      </c>
      <c r="F29" s="22">
        <f>SUM(F22:F26)</f>
        <v>0</v>
      </c>
      <c r="G29" s="2" t="s">
        <v>39</v>
      </c>
    </row>
    <row r="30" spans="1:11" x14ac:dyDescent="0.25">
      <c r="C30" s="23"/>
    </row>
    <row r="31" spans="1:11" x14ac:dyDescent="0.25">
      <c r="B31" t="s">
        <v>14</v>
      </c>
      <c r="C31" s="22">
        <f>C29+F29</f>
        <v>0</v>
      </c>
      <c r="D31" s="2" t="s">
        <v>39</v>
      </c>
    </row>
    <row r="32" spans="1:11" x14ac:dyDescent="0.25">
      <c r="B32" t="s">
        <v>15</v>
      </c>
      <c r="C32" s="25">
        <f>SUM(I22:I26)</f>
        <v>0</v>
      </c>
      <c r="D32" s="2" t="s">
        <v>39</v>
      </c>
    </row>
    <row r="33" spans="1:11" x14ac:dyDescent="0.25">
      <c r="A33" t="s">
        <v>56</v>
      </c>
      <c r="B33" t="s">
        <v>18</v>
      </c>
      <c r="C33" s="20"/>
      <c r="D33" s="2" t="s">
        <v>41</v>
      </c>
    </row>
    <row r="35" spans="1:11" x14ac:dyDescent="0.25">
      <c r="B35" s="4" t="s">
        <v>19</v>
      </c>
      <c r="E35" t="s">
        <v>58</v>
      </c>
    </row>
    <row r="36" spans="1:11" x14ac:dyDescent="0.25">
      <c r="C36" t="s">
        <v>21</v>
      </c>
      <c r="D36" t="s">
        <v>22</v>
      </c>
      <c r="E36" t="s">
        <v>79</v>
      </c>
      <c r="F36" t="s">
        <v>82</v>
      </c>
      <c r="G36" t="s">
        <v>23</v>
      </c>
      <c r="H36" t="s">
        <v>24</v>
      </c>
      <c r="I36" t="s">
        <v>92</v>
      </c>
      <c r="J36" t="s">
        <v>25</v>
      </c>
      <c r="K36" t="s">
        <v>26</v>
      </c>
    </row>
    <row r="37" spans="1:11" x14ac:dyDescent="0.25">
      <c r="A37" t="s">
        <v>57</v>
      </c>
      <c r="B37" t="s">
        <v>20</v>
      </c>
      <c r="C37" s="24"/>
      <c r="D37" s="24"/>
      <c r="E37" s="20"/>
      <c r="F37" s="20"/>
      <c r="G37" s="24"/>
      <c r="H37" s="24"/>
      <c r="I37" s="24"/>
      <c r="J37" s="24"/>
      <c r="K37" s="24"/>
    </row>
    <row r="38" spans="1:11" x14ac:dyDescent="0.25">
      <c r="B38" t="s">
        <v>77</v>
      </c>
      <c r="C38" s="24"/>
      <c r="D38" s="24"/>
      <c r="E38" s="20"/>
      <c r="F38" s="20"/>
      <c r="G38" s="24"/>
      <c r="H38" s="24"/>
      <c r="I38" s="24"/>
      <c r="J38" s="24"/>
      <c r="K38" s="24"/>
    </row>
    <row r="40" spans="1:11" x14ac:dyDescent="0.25">
      <c r="D40" t="s">
        <v>60</v>
      </c>
    </row>
    <row r="41" spans="1:11" x14ac:dyDescent="0.25">
      <c r="C41" t="s">
        <v>27</v>
      </c>
      <c r="D41" t="s">
        <v>78</v>
      </c>
    </row>
    <row r="42" spans="1:11" x14ac:dyDescent="0.25">
      <c r="B42" t="s">
        <v>28</v>
      </c>
      <c r="C42" s="20"/>
      <c r="D42" s="22">
        <f>C38*0.075+G38*0.045+H38*0.03</f>
        <v>0</v>
      </c>
    </row>
    <row r="43" spans="1:11" x14ac:dyDescent="0.25">
      <c r="B43" t="s">
        <v>29</v>
      </c>
      <c r="C43" s="20"/>
      <c r="D43" s="22">
        <f>D38*0.07</f>
        <v>0</v>
      </c>
    </row>
    <row r="44" spans="1:11" x14ac:dyDescent="0.25">
      <c r="B44" t="s">
        <v>80</v>
      </c>
      <c r="C44" s="20"/>
      <c r="D44" s="22">
        <f>E38*0.07</f>
        <v>0</v>
      </c>
    </row>
    <row r="45" spans="1:11" x14ac:dyDescent="0.25">
      <c r="B45" t="s">
        <v>81</v>
      </c>
      <c r="C45" s="20"/>
      <c r="D45" s="22">
        <f>F38*0.04</f>
        <v>0</v>
      </c>
    </row>
    <row r="46" spans="1:11" x14ac:dyDescent="0.25">
      <c r="A46" t="s">
        <v>61</v>
      </c>
      <c r="B46" t="s">
        <v>30</v>
      </c>
      <c r="C46" s="20"/>
      <c r="D46" s="22">
        <v>0</v>
      </c>
    </row>
    <row r="47" spans="1:11" x14ac:dyDescent="0.25">
      <c r="A47" t="s">
        <v>62</v>
      </c>
      <c r="B47" t="s">
        <v>31</v>
      </c>
      <c r="C47" s="20"/>
      <c r="D47" s="22">
        <f>I38*0.2+0.6*H38*0.2</f>
        <v>0</v>
      </c>
    </row>
    <row r="49" spans="1:5" x14ac:dyDescent="0.25">
      <c r="B49" t="s">
        <v>93</v>
      </c>
      <c r="C49" s="27">
        <f>(C42+D42+C43+D43+C44+D44+C46+D46)*10/1000+(C45+D45)*13/1000+(C47+D47)/1000</f>
        <v>0</v>
      </c>
    </row>
    <row r="50" spans="1:5" x14ac:dyDescent="0.25">
      <c r="B50" t="s">
        <v>10</v>
      </c>
      <c r="C50" s="25">
        <f>(C42+D42)/1000*2.38+(C43+D43)/1000*2.38+(C44+D44)*0+(C45+D45)*0+(C46+D46)/1000*2.64</f>
        <v>0</v>
      </c>
    </row>
    <row r="51" spans="1:5" x14ac:dyDescent="0.25">
      <c r="A51" t="s">
        <v>63</v>
      </c>
      <c r="B51" t="s">
        <v>32</v>
      </c>
      <c r="C51" s="20"/>
    </row>
    <row r="54" spans="1:5" x14ac:dyDescent="0.25">
      <c r="A54" t="s">
        <v>83</v>
      </c>
      <c r="B54" t="s">
        <v>7</v>
      </c>
    </row>
    <row r="55" spans="1:5" x14ac:dyDescent="0.25">
      <c r="B55" t="s">
        <v>8</v>
      </c>
      <c r="C55" s="25">
        <f>C16+C32+C50</f>
        <v>0</v>
      </c>
    </row>
    <row r="56" spans="1:5" x14ac:dyDescent="0.25">
      <c r="B56" t="s">
        <v>33</v>
      </c>
      <c r="C56" s="22">
        <f>C17+C33+C51</f>
        <v>0</v>
      </c>
    </row>
    <row r="58" spans="1:5" x14ac:dyDescent="0.25">
      <c r="A58" t="s">
        <v>95</v>
      </c>
      <c r="B58" s="30" t="s">
        <v>161</v>
      </c>
      <c r="C58" s="29" t="s">
        <v>159</v>
      </c>
      <c r="D58" s="29" t="s">
        <v>162</v>
      </c>
      <c r="E58" s="29" t="s">
        <v>160</v>
      </c>
    </row>
    <row r="59" spans="1:5" x14ac:dyDescent="0.25">
      <c r="B59" t="s">
        <v>154</v>
      </c>
      <c r="C59" s="31"/>
      <c r="D59" s="31">
        <v>0</v>
      </c>
      <c r="E59" s="32">
        <f>IF(D59&gt;0,(VLOOKUP(C59,Datavalidering!A2:B57,2)*'2019'!D59),0)</f>
        <v>0</v>
      </c>
    </row>
    <row r="60" spans="1:5" x14ac:dyDescent="0.25">
      <c r="B60" t="s">
        <v>155</v>
      </c>
      <c r="C60" s="31"/>
      <c r="D60" s="31">
        <v>0</v>
      </c>
      <c r="E60" s="32">
        <f>IF(D60&gt;0,(VLOOKUP(C60,Datavalidering!A2:B57,2)*'2019'!D60),0)</f>
        <v>0</v>
      </c>
    </row>
    <row r="61" spans="1:5" x14ac:dyDescent="0.25">
      <c r="B61" t="s">
        <v>156</v>
      </c>
      <c r="C61" s="31"/>
      <c r="D61" s="31">
        <v>0</v>
      </c>
      <c r="E61" s="32">
        <f>IF(D61&gt;0,(VLOOKUP(C61,Datavalidering!A2:B57,2)*'2019'!D61),0)</f>
        <v>0</v>
      </c>
    </row>
    <row r="62" spans="1:5" x14ac:dyDescent="0.25">
      <c r="B62" t="s">
        <v>157</v>
      </c>
      <c r="C62" s="31"/>
      <c r="D62" s="31">
        <v>0</v>
      </c>
      <c r="E62" s="32">
        <f>IF(D62&gt;0,(VLOOKUP(C62,Datavalidering!A2:B57,2)*'2019'!D62),0)</f>
        <v>0</v>
      </c>
    </row>
    <row r="63" spans="1:5" x14ac:dyDescent="0.25">
      <c r="B63" t="s">
        <v>158</v>
      </c>
      <c r="C63" s="31"/>
      <c r="D63" s="31">
        <v>0</v>
      </c>
      <c r="E63" s="32">
        <f>IF(D63&gt;0,(VLOOKUP(C63,Datavalidering!A2:B57,2)*'2019'!D63),0)</f>
        <v>0</v>
      </c>
    </row>
    <row r="64" spans="1:5" x14ac:dyDescent="0.25">
      <c r="B64" t="s">
        <v>10</v>
      </c>
      <c r="C64" s="27">
        <f>SUM(E59:E63)/1000</f>
        <v>0</v>
      </c>
    </row>
  </sheetData>
  <mergeCells count="4">
    <mergeCell ref="C4:D4"/>
    <mergeCell ref="E4:F4"/>
    <mergeCell ref="G4:H4"/>
    <mergeCell ref="I4:J4"/>
  </mergeCell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FD32E4CF-2033-4E78-89A6-ED10F288C9DE}">
          <x14:formula1>
            <xm:f>Handbok!$B$53:$B$54</xm:f>
          </x14:formula1>
          <xm:sqref>E22:E26</xm:sqref>
        </x14:dataValidation>
        <x14:dataValidation type="list" allowBlank="1" showInputMessage="1" showErrorMessage="1" xr:uid="{CEE0FE1E-6BAE-43F8-B674-31EF066C45DA}">
          <x14:formula1>
            <xm:f>Handbok!$C$53:$C$55</xm:f>
          </x14:formula1>
          <xm:sqref>J6:J10</xm:sqref>
        </x14:dataValidation>
        <x14:dataValidation type="list" allowBlank="1" showInputMessage="1" showErrorMessage="1" xr:uid="{4E5FDFDC-8CCB-4A4D-BC34-A2B42B80D67F}">
          <x14:formula1>
            <xm:f>Datavalidering!$A$2:$A$57</xm:f>
          </x14:formula1>
          <xm:sqref>C59:C63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0CD58-DBAB-48C5-910A-4F2302F84B52}">
  <dimension ref="A1:M64"/>
  <sheetViews>
    <sheetView workbookViewId="0">
      <selection activeCell="I24" sqref="I24"/>
    </sheetView>
  </sheetViews>
  <sheetFormatPr defaultRowHeight="15" x14ac:dyDescent="0.25"/>
  <cols>
    <col min="1" max="1" width="3.85546875" bestFit="1" customWidth="1"/>
    <col min="2" max="2" width="35.140625" customWidth="1"/>
    <col min="3" max="3" width="17.85546875" bestFit="1" customWidth="1"/>
    <col min="4" max="4" width="16.140625" customWidth="1"/>
    <col min="5" max="5" width="14.85546875" bestFit="1" customWidth="1"/>
    <col min="6" max="6" width="16" bestFit="1" customWidth="1"/>
    <col min="7" max="8" width="13.85546875" bestFit="1" customWidth="1"/>
    <col min="9" max="9" width="17.85546875" customWidth="1"/>
    <col min="10" max="10" width="19.5703125" customWidth="1"/>
    <col min="11" max="11" width="10.85546875" customWidth="1"/>
  </cols>
  <sheetData>
    <row r="1" spans="1:13" ht="23.25" x14ac:dyDescent="0.35">
      <c r="A1" t="s">
        <v>47</v>
      </c>
      <c r="B1" s="1" t="s">
        <v>165</v>
      </c>
      <c r="C1" s="17"/>
      <c r="D1" s="2"/>
      <c r="F1" s="7" t="s">
        <v>44</v>
      </c>
      <c r="G1" s="8"/>
      <c r="H1" s="8"/>
      <c r="I1" s="9"/>
    </row>
    <row r="2" spans="1:13" ht="24" thickBot="1" x14ac:dyDescent="0.4">
      <c r="C2" s="26"/>
      <c r="F2" s="10" t="s">
        <v>45</v>
      </c>
      <c r="G2" s="11"/>
      <c r="H2" s="11"/>
      <c r="I2" s="12"/>
    </row>
    <row r="3" spans="1:13" x14ac:dyDescent="0.25">
      <c r="B3" s="4" t="s">
        <v>0</v>
      </c>
      <c r="C3" t="s">
        <v>67</v>
      </c>
      <c r="F3" s="14"/>
      <c r="G3" s="14"/>
      <c r="H3" s="14"/>
      <c r="I3" s="13" t="s">
        <v>68</v>
      </c>
      <c r="J3" s="2"/>
    </row>
    <row r="4" spans="1:13" x14ac:dyDescent="0.25">
      <c r="C4" s="50" t="s">
        <v>64</v>
      </c>
      <c r="D4" s="51"/>
      <c r="E4" s="52" t="s">
        <v>65</v>
      </c>
      <c r="F4" s="52"/>
      <c r="G4" s="53" t="s">
        <v>66</v>
      </c>
      <c r="H4" s="53"/>
      <c r="I4" s="52" t="s">
        <v>84</v>
      </c>
      <c r="J4" s="52"/>
    </row>
    <row r="5" spans="1:13" x14ac:dyDescent="0.25">
      <c r="C5" s="3" t="s">
        <v>1</v>
      </c>
      <c r="D5" s="3" t="s">
        <v>4</v>
      </c>
      <c r="E5" s="15" t="s">
        <v>3</v>
      </c>
      <c r="F5" s="6" t="s">
        <v>6</v>
      </c>
      <c r="G5" s="16" t="s">
        <v>2</v>
      </c>
      <c r="H5" s="16" t="s">
        <v>5</v>
      </c>
      <c r="I5" s="5" t="s">
        <v>43</v>
      </c>
      <c r="J5" s="5" t="s">
        <v>85</v>
      </c>
      <c r="L5" s="2"/>
    </row>
    <row r="6" spans="1:13" x14ac:dyDescent="0.25">
      <c r="A6" t="s">
        <v>48</v>
      </c>
      <c r="B6" s="1" t="s">
        <v>34</v>
      </c>
      <c r="C6" s="20"/>
      <c r="D6" s="20"/>
      <c r="E6" s="20"/>
      <c r="F6" s="21"/>
      <c r="G6" s="21"/>
      <c r="H6" s="21"/>
      <c r="I6" s="20"/>
      <c r="J6" s="17"/>
      <c r="K6" s="25">
        <f>IF(J6="Jomala",C6*2.64+D6/10*2.64+E6*0+F6*0+G6*0+H6*0,C6*2.64+D6/10*2.64+E6*0+F6*0+G6*0+H6*0+0.1/10*2.64*I6)</f>
        <v>0</v>
      </c>
      <c r="L6" t="s">
        <v>8</v>
      </c>
      <c r="M6" s="2" t="s">
        <v>39</v>
      </c>
    </row>
    <row r="7" spans="1:13" x14ac:dyDescent="0.25">
      <c r="B7" s="1" t="s">
        <v>35</v>
      </c>
      <c r="C7" s="20"/>
      <c r="D7" s="20"/>
      <c r="E7" s="20"/>
      <c r="F7" s="20"/>
      <c r="G7" s="20"/>
      <c r="H7" s="20"/>
      <c r="I7" s="20"/>
      <c r="J7" s="17"/>
      <c r="K7" s="25">
        <f>IF(J7="Jomala",C7*2.64+D7/10*2.64+E7*0+F7*0+G7*0+H7*0,C7*2.64+D7/10*2.64+E7*0+F7*0+G7*0+H7*0+0.1/10*2.64*I7)</f>
        <v>0</v>
      </c>
      <c r="L7" t="s">
        <v>8</v>
      </c>
      <c r="M7" s="2" t="s">
        <v>39</v>
      </c>
    </row>
    <row r="8" spans="1:13" x14ac:dyDescent="0.25">
      <c r="B8" s="1" t="s">
        <v>36</v>
      </c>
      <c r="C8" s="20"/>
      <c r="D8" s="20"/>
      <c r="E8" s="20"/>
      <c r="F8" s="20"/>
      <c r="G8" s="20"/>
      <c r="H8" s="20"/>
      <c r="I8" s="20"/>
      <c r="J8" s="17"/>
      <c r="K8" s="25">
        <f>IF(J8="Jomala",C8*2.64+D8/10*2.64+E8*0+F8*0+G8*0+H8*0,C8*2.64+D8/10*2.64+E8*0+F8*0+G8*0+H8*0+0.1/10*2.64*I8)</f>
        <v>0</v>
      </c>
      <c r="L8" t="s">
        <v>8</v>
      </c>
      <c r="M8" s="2" t="s">
        <v>39</v>
      </c>
    </row>
    <row r="9" spans="1:13" x14ac:dyDescent="0.25">
      <c r="B9" s="1" t="s">
        <v>37</v>
      </c>
      <c r="C9" s="20"/>
      <c r="D9" s="20"/>
      <c r="E9" s="20"/>
      <c r="F9" s="20"/>
      <c r="G9" s="20"/>
      <c r="H9" s="20"/>
      <c r="I9" s="20"/>
      <c r="J9" s="17"/>
      <c r="K9" s="25">
        <f>IF(J9="Jomala",C9*2.64+D9/10*2.64+E9*0+F9*0+G9*0+H9*0,C9*2.64+D9/10*2.64+E9*0+F9*0+G9*0+H9*0+0.1/10*2.64*I9)</f>
        <v>0</v>
      </c>
      <c r="L9" t="s">
        <v>8</v>
      </c>
      <c r="M9" s="2" t="s">
        <v>39</v>
      </c>
    </row>
    <row r="10" spans="1:13" x14ac:dyDescent="0.25">
      <c r="B10" s="1" t="s">
        <v>38</v>
      </c>
      <c r="C10" s="20"/>
      <c r="D10" s="20"/>
      <c r="E10" s="20"/>
      <c r="F10" s="20"/>
      <c r="G10" s="20"/>
      <c r="H10" s="20"/>
      <c r="I10" s="20"/>
      <c r="J10" s="17"/>
      <c r="K10" s="25">
        <f>IF(J10="Jomala",C10*2.64+D10/10*2.64+E10*0+F10*0+G10*0+H10*0,C10*2.64+D10/10*2.64+E10*0+F10*0+G10*0+H10*0+0.1/10*2.64*I10)</f>
        <v>0</v>
      </c>
      <c r="L10" t="s">
        <v>8</v>
      </c>
      <c r="M10" s="2" t="s">
        <v>39</v>
      </c>
    </row>
    <row r="11" spans="1:13" x14ac:dyDescent="0.25">
      <c r="C11" s="18"/>
      <c r="D11" s="18"/>
      <c r="E11" s="18"/>
      <c r="F11" s="18"/>
      <c r="G11" s="18"/>
      <c r="H11" s="18"/>
      <c r="I11" s="18"/>
      <c r="J11" s="18"/>
    </row>
    <row r="12" spans="1:13" x14ac:dyDescent="0.25">
      <c r="B12" s="2" t="s">
        <v>40</v>
      </c>
      <c r="C12" s="18"/>
      <c r="D12" s="18"/>
      <c r="E12" s="18"/>
      <c r="F12" s="18"/>
      <c r="G12" s="18"/>
      <c r="H12" s="18"/>
      <c r="I12" s="18"/>
      <c r="J12" s="18"/>
    </row>
    <row r="13" spans="1:13" x14ac:dyDescent="0.25">
      <c r="B13" t="s">
        <v>7</v>
      </c>
      <c r="C13" s="22">
        <f t="shared" ref="C13:I13" si="0">SUM(C6:C12)</f>
        <v>0</v>
      </c>
      <c r="D13" s="22">
        <f t="shared" si="0"/>
        <v>0</v>
      </c>
      <c r="E13" s="22">
        <f t="shared" si="0"/>
        <v>0</v>
      </c>
      <c r="F13" s="22">
        <f t="shared" si="0"/>
        <v>0</v>
      </c>
      <c r="G13" s="22">
        <f t="shared" si="0"/>
        <v>0</v>
      </c>
      <c r="H13" s="22">
        <f t="shared" si="0"/>
        <v>0</v>
      </c>
      <c r="I13" s="22">
        <f t="shared" si="0"/>
        <v>0</v>
      </c>
      <c r="J13" s="2" t="s">
        <v>39</v>
      </c>
    </row>
    <row r="15" spans="1:13" x14ac:dyDescent="0.25">
      <c r="B15" t="s">
        <v>9</v>
      </c>
      <c r="C15" s="22">
        <f>C13*10+D13*4.8+E13*4.6+F13+G13+H13+I13</f>
        <v>0</v>
      </c>
      <c r="D15" s="2" t="s">
        <v>39</v>
      </c>
    </row>
    <row r="16" spans="1:13" x14ac:dyDescent="0.25">
      <c r="B16" t="s">
        <v>11</v>
      </c>
      <c r="C16" s="25">
        <f>SUM(K6:K12)</f>
        <v>0</v>
      </c>
      <c r="D16" s="2" t="s">
        <v>39</v>
      </c>
    </row>
    <row r="17" spans="1:11" x14ac:dyDescent="0.25">
      <c r="A17" t="s">
        <v>51</v>
      </c>
      <c r="B17" t="s">
        <v>17</v>
      </c>
      <c r="C17" s="20"/>
      <c r="D17" s="2" t="s">
        <v>42</v>
      </c>
    </row>
    <row r="18" spans="1:11" x14ac:dyDescent="0.25">
      <c r="B18" t="s">
        <v>46</v>
      </c>
      <c r="C18" s="22">
        <f>E13*4.6+F13+G13*4.8+H13+I13*0.85</f>
        <v>0</v>
      </c>
      <c r="D18" s="2" t="s">
        <v>39</v>
      </c>
    </row>
    <row r="19" spans="1:11" x14ac:dyDescent="0.25">
      <c r="D19" s="2"/>
    </row>
    <row r="20" spans="1:11" x14ac:dyDescent="0.25">
      <c r="B20" s="4" t="s">
        <v>12</v>
      </c>
      <c r="D20" s="13"/>
      <c r="E20" t="s">
        <v>54</v>
      </c>
      <c r="F20" t="s">
        <v>55</v>
      </c>
    </row>
    <row r="21" spans="1:11" x14ac:dyDescent="0.25">
      <c r="C21" t="s">
        <v>13</v>
      </c>
      <c r="E21" t="s">
        <v>76</v>
      </c>
      <c r="F21" t="s">
        <v>16</v>
      </c>
    </row>
    <row r="22" spans="1:11" x14ac:dyDescent="0.25">
      <c r="A22" t="s">
        <v>53</v>
      </c>
      <c r="B22" t="s">
        <v>34</v>
      </c>
      <c r="C22" s="20"/>
      <c r="D22" s="18"/>
      <c r="E22" s="17"/>
      <c r="F22" s="20"/>
      <c r="G22" s="19"/>
      <c r="H22" s="19"/>
      <c r="I22" s="25">
        <f>IF(E22="Ja",0*C22/1000000,300*C22/1000000)</f>
        <v>0</v>
      </c>
      <c r="J22" t="s">
        <v>8</v>
      </c>
      <c r="K22" s="2" t="s">
        <v>39</v>
      </c>
    </row>
    <row r="23" spans="1:11" x14ac:dyDescent="0.25">
      <c r="B23" t="s">
        <v>35</v>
      </c>
      <c r="C23" s="20"/>
      <c r="D23" s="18"/>
      <c r="E23" s="17"/>
      <c r="F23" s="20"/>
      <c r="G23" s="19"/>
      <c r="H23" s="19"/>
      <c r="I23" s="25">
        <f>IF(E23="Ja",0*C23/1000000,300*C23/1000000)</f>
        <v>0</v>
      </c>
      <c r="J23" t="s">
        <v>8</v>
      </c>
      <c r="K23" s="2" t="s">
        <v>39</v>
      </c>
    </row>
    <row r="24" spans="1:11" x14ac:dyDescent="0.25">
      <c r="B24" t="s">
        <v>36</v>
      </c>
      <c r="C24" s="20"/>
      <c r="D24" s="18"/>
      <c r="E24" s="17"/>
      <c r="F24" s="20"/>
      <c r="G24" s="19"/>
      <c r="H24" s="19"/>
      <c r="I24" s="25">
        <f>IF(E24="Ja",0*C24/1000000,300*C24/1000000)</f>
        <v>0</v>
      </c>
      <c r="J24" t="s">
        <v>8</v>
      </c>
      <c r="K24" s="2" t="s">
        <v>39</v>
      </c>
    </row>
    <row r="25" spans="1:11" x14ac:dyDescent="0.25">
      <c r="B25" t="s">
        <v>37</v>
      </c>
      <c r="C25" s="20"/>
      <c r="D25" s="18"/>
      <c r="E25" s="17"/>
      <c r="F25" s="20"/>
      <c r="G25" s="19"/>
      <c r="H25" s="19"/>
      <c r="I25" s="25">
        <f>IF(E25="Ja",0*C25/1000000,300*C25/1000000)</f>
        <v>0</v>
      </c>
      <c r="J25" t="s">
        <v>8</v>
      </c>
      <c r="K25" s="2" t="s">
        <v>39</v>
      </c>
    </row>
    <row r="26" spans="1:11" x14ac:dyDescent="0.25">
      <c r="B26" t="s">
        <v>38</v>
      </c>
      <c r="C26" s="20"/>
      <c r="D26" s="18"/>
      <c r="E26" s="17"/>
      <c r="F26" s="20"/>
      <c r="G26" s="19"/>
      <c r="H26" s="19"/>
      <c r="I26" s="25">
        <f>IF(E26="Ja",0*C26/1000000,300*C26/1000000)</f>
        <v>0</v>
      </c>
      <c r="J26" t="s">
        <v>8</v>
      </c>
      <c r="K26" s="2" t="s">
        <v>39</v>
      </c>
    </row>
    <row r="27" spans="1:11" x14ac:dyDescent="0.25">
      <c r="C27" s="18"/>
      <c r="D27" s="18"/>
      <c r="E27" s="18"/>
      <c r="F27" s="18"/>
    </row>
    <row r="28" spans="1:11" x14ac:dyDescent="0.25">
      <c r="B28" s="2" t="s">
        <v>40</v>
      </c>
      <c r="C28" s="18"/>
      <c r="D28" s="18"/>
      <c r="E28" s="18"/>
      <c r="F28" s="18"/>
    </row>
    <row r="29" spans="1:11" x14ac:dyDescent="0.25">
      <c r="B29" t="s">
        <v>7</v>
      </c>
      <c r="C29" s="22">
        <f>SUM(C22:C26)</f>
        <v>0</v>
      </c>
      <c r="F29" s="22">
        <f>SUM(F22:F26)</f>
        <v>0</v>
      </c>
      <c r="G29" s="2" t="s">
        <v>39</v>
      </c>
    </row>
    <row r="30" spans="1:11" x14ac:dyDescent="0.25">
      <c r="C30" s="23"/>
    </row>
    <row r="31" spans="1:11" x14ac:dyDescent="0.25">
      <c r="B31" t="s">
        <v>14</v>
      </c>
      <c r="C31" s="22">
        <f>C29+F29</f>
        <v>0</v>
      </c>
      <c r="D31" s="2" t="s">
        <v>39</v>
      </c>
    </row>
    <row r="32" spans="1:11" x14ac:dyDescent="0.25">
      <c r="B32" t="s">
        <v>15</v>
      </c>
      <c r="C32" s="25">
        <f>SUM(I22:I26)</f>
        <v>0</v>
      </c>
      <c r="D32" s="2" t="s">
        <v>39</v>
      </c>
    </row>
    <row r="33" spans="1:11" x14ac:dyDescent="0.25">
      <c r="A33" t="s">
        <v>56</v>
      </c>
      <c r="B33" t="s">
        <v>18</v>
      </c>
      <c r="C33" s="20"/>
      <c r="D33" s="2" t="s">
        <v>41</v>
      </c>
    </row>
    <row r="35" spans="1:11" x14ac:dyDescent="0.25">
      <c r="B35" s="4" t="s">
        <v>19</v>
      </c>
      <c r="E35" t="s">
        <v>58</v>
      </c>
    </row>
    <row r="36" spans="1:11" x14ac:dyDescent="0.25">
      <c r="C36" t="s">
        <v>21</v>
      </c>
      <c r="D36" t="s">
        <v>22</v>
      </c>
      <c r="E36" t="s">
        <v>79</v>
      </c>
      <c r="F36" t="s">
        <v>82</v>
      </c>
      <c r="G36" t="s">
        <v>23</v>
      </c>
      <c r="H36" t="s">
        <v>24</v>
      </c>
      <c r="I36" t="s">
        <v>92</v>
      </c>
      <c r="J36" t="s">
        <v>25</v>
      </c>
      <c r="K36" t="s">
        <v>26</v>
      </c>
    </row>
    <row r="37" spans="1:11" x14ac:dyDescent="0.25">
      <c r="A37" t="s">
        <v>57</v>
      </c>
      <c r="B37" t="s">
        <v>20</v>
      </c>
      <c r="C37" s="24"/>
      <c r="D37" s="24"/>
      <c r="E37" s="20"/>
      <c r="F37" s="20"/>
      <c r="G37" s="24"/>
      <c r="H37" s="24"/>
      <c r="I37" s="24"/>
      <c r="J37" s="24"/>
      <c r="K37" s="24"/>
    </row>
    <row r="38" spans="1:11" x14ac:dyDescent="0.25">
      <c r="B38" t="s">
        <v>77</v>
      </c>
      <c r="C38" s="24"/>
      <c r="D38" s="24"/>
      <c r="E38" s="20"/>
      <c r="F38" s="20"/>
      <c r="G38" s="24"/>
      <c r="H38" s="24"/>
      <c r="I38" s="24"/>
      <c r="J38" s="24"/>
      <c r="K38" s="24"/>
    </row>
    <row r="40" spans="1:11" x14ac:dyDescent="0.25">
      <c r="D40" t="s">
        <v>60</v>
      </c>
    </row>
    <row r="41" spans="1:11" x14ac:dyDescent="0.25">
      <c r="C41" t="s">
        <v>27</v>
      </c>
      <c r="D41" t="s">
        <v>78</v>
      </c>
    </row>
    <row r="42" spans="1:11" x14ac:dyDescent="0.25">
      <c r="B42" t="s">
        <v>28</v>
      </c>
      <c r="C42" s="20"/>
      <c r="D42" s="22">
        <f>C38*0.075+G38*0.045+H38*0.03</f>
        <v>0</v>
      </c>
    </row>
    <row r="43" spans="1:11" x14ac:dyDescent="0.25">
      <c r="B43" t="s">
        <v>29</v>
      </c>
      <c r="C43" s="20"/>
      <c r="D43" s="22">
        <f>D38*0.07</f>
        <v>0</v>
      </c>
    </row>
    <row r="44" spans="1:11" x14ac:dyDescent="0.25">
      <c r="B44" t="s">
        <v>80</v>
      </c>
      <c r="C44" s="20"/>
      <c r="D44" s="22">
        <f>E38*0.07</f>
        <v>0</v>
      </c>
    </row>
    <row r="45" spans="1:11" x14ac:dyDescent="0.25">
      <c r="B45" t="s">
        <v>81</v>
      </c>
      <c r="C45" s="20"/>
      <c r="D45" s="22">
        <f>F38*0.04</f>
        <v>0</v>
      </c>
    </row>
    <row r="46" spans="1:11" x14ac:dyDescent="0.25">
      <c r="A46" t="s">
        <v>61</v>
      </c>
      <c r="B46" t="s">
        <v>30</v>
      </c>
      <c r="C46" s="20"/>
      <c r="D46" s="22">
        <v>0</v>
      </c>
    </row>
    <row r="47" spans="1:11" x14ac:dyDescent="0.25">
      <c r="A47" t="s">
        <v>62</v>
      </c>
      <c r="B47" t="s">
        <v>31</v>
      </c>
      <c r="C47" s="20"/>
      <c r="D47" s="22">
        <f>I38*0.2+0.6*H38*0.2</f>
        <v>0</v>
      </c>
    </row>
    <row r="49" spans="1:5" x14ac:dyDescent="0.25">
      <c r="B49" t="s">
        <v>93</v>
      </c>
      <c r="C49" s="27">
        <f>(C42+D42+C43+D43+C44+D44+C46+D46)*10/1000+(C45+D45)*13/1000+(C47+D47)/1000</f>
        <v>0</v>
      </c>
    </row>
    <row r="50" spans="1:5" x14ac:dyDescent="0.25">
      <c r="B50" t="s">
        <v>10</v>
      </c>
      <c r="C50" s="25">
        <f>(C42+D42)/1000*2.38+(C43+D43)/1000*2.38+(C44+D44)*0+(C45+D45)*0+(C46+D46)/1000*2.64</f>
        <v>0</v>
      </c>
    </row>
    <row r="51" spans="1:5" x14ac:dyDescent="0.25">
      <c r="A51" t="s">
        <v>63</v>
      </c>
      <c r="B51" t="s">
        <v>32</v>
      </c>
      <c r="C51" s="20"/>
    </row>
    <row r="54" spans="1:5" x14ac:dyDescent="0.25">
      <c r="A54" t="s">
        <v>83</v>
      </c>
      <c r="B54" t="s">
        <v>7</v>
      </c>
    </row>
    <row r="55" spans="1:5" x14ac:dyDescent="0.25">
      <c r="B55" t="s">
        <v>8</v>
      </c>
      <c r="C55" s="25">
        <f>C16+C32+C50</f>
        <v>0</v>
      </c>
    </row>
    <row r="56" spans="1:5" x14ac:dyDescent="0.25">
      <c r="B56" t="s">
        <v>33</v>
      </c>
      <c r="C56" s="22">
        <f>C17+C33+C51</f>
        <v>0</v>
      </c>
    </row>
    <row r="58" spans="1:5" x14ac:dyDescent="0.25">
      <c r="A58" t="s">
        <v>95</v>
      </c>
      <c r="B58" s="30" t="s">
        <v>161</v>
      </c>
      <c r="C58" s="29" t="s">
        <v>159</v>
      </c>
      <c r="D58" s="29" t="s">
        <v>162</v>
      </c>
      <c r="E58" s="29" t="s">
        <v>160</v>
      </c>
    </row>
    <row r="59" spans="1:5" x14ac:dyDescent="0.25">
      <c r="B59" t="s">
        <v>154</v>
      </c>
      <c r="C59" s="31"/>
      <c r="D59" s="31">
        <v>0</v>
      </c>
      <c r="E59" s="32">
        <f>IF(D59&gt;0,(VLOOKUP(C59,Datavalidering!A2:B57,2)*'2020'!D59),0)</f>
        <v>0</v>
      </c>
    </row>
    <row r="60" spans="1:5" x14ac:dyDescent="0.25">
      <c r="B60" t="s">
        <v>155</v>
      </c>
      <c r="C60" s="31"/>
      <c r="D60" s="31">
        <v>0</v>
      </c>
      <c r="E60" s="32">
        <f>IF(D60&gt;0,(VLOOKUP(C60,Datavalidering!A2:B57,2)*'2020'!D60),0)</f>
        <v>0</v>
      </c>
    </row>
    <row r="61" spans="1:5" x14ac:dyDescent="0.25">
      <c r="B61" t="s">
        <v>156</v>
      </c>
      <c r="C61" s="31"/>
      <c r="D61" s="31">
        <v>0</v>
      </c>
      <c r="E61" s="32">
        <f>IF(D61&gt;0,(VLOOKUP(C61,Datavalidering!A2:B57,2)*'2020'!D61),0)</f>
        <v>0</v>
      </c>
    </row>
    <row r="62" spans="1:5" x14ac:dyDescent="0.25">
      <c r="B62" t="s">
        <v>157</v>
      </c>
      <c r="C62" s="31"/>
      <c r="D62" s="31">
        <v>0</v>
      </c>
      <c r="E62" s="32">
        <f>IF(D62&gt;0,(VLOOKUP(C62,Datavalidering!A2:B57,2)*'2020'!D62),0)</f>
        <v>0</v>
      </c>
    </row>
    <row r="63" spans="1:5" x14ac:dyDescent="0.25">
      <c r="B63" t="s">
        <v>158</v>
      </c>
      <c r="C63" s="31"/>
      <c r="D63" s="31">
        <v>0</v>
      </c>
      <c r="E63" s="32">
        <f>IF(D63&gt;0,(VLOOKUP(C63,Datavalidering!A2:B57,2)*'2020'!D63),0)</f>
        <v>0</v>
      </c>
    </row>
    <row r="64" spans="1:5" x14ac:dyDescent="0.25">
      <c r="B64" t="s">
        <v>10</v>
      </c>
      <c r="C64" s="27">
        <f>SUM(E59:E63)/1000</f>
        <v>0</v>
      </c>
    </row>
  </sheetData>
  <mergeCells count="4">
    <mergeCell ref="C4:D4"/>
    <mergeCell ref="E4:F4"/>
    <mergeCell ref="G4:H4"/>
    <mergeCell ref="I4:J4"/>
  </mergeCell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B3F72054-67A8-4B59-AE76-EAECC0414AF3}">
          <x14:formula1>
            <xm:f>Handbok!$B$53:$B$54</xm:f>
          </x14:formula1>
          <xm:sqref>E22:E26</xm:sqref>
        </x14:dataValidation>
        <x14:dataValidation type="list" allowBlank="1" showInputMessage="1" showErrorMessage="1" xr:uid="{15A29A70-4554-49BF-A92C-276DE4725F02}">
          <x14:formula1>
            <xm:f>Handbok!$C$53:$C$55</xm:f>
          </x14:formula1>
          <xm:sqref>J6:J10</xm:sqref>
        </x14:dataValidation>
        <x14:dataValidation type="list" allowBlank="1" showInputMessage="1" showErrorMessage="1" xr:uid="{44AA5666-0517-421B-995A-49577E1C971A}">
          <x14:formula1>
            <xm:f>Datavalidering!$A$2:$A$57</xm:f>
          </x14:formula1>
          <xm:sqref>C59:C63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F6540-FF59-4559-907C-3C8828BB8556}">
  <dimension ref="A1:M64"/>
  <sheetViews>
    <sheetView topLeftCell="A13" workbookViewId="0">
      <selection activeCell="I26" sqref="I26"/>
    </sheetView>
  </sheetViews>
  <sheetFormatPr defaultRowHeight="15" x14ac:dyDescent="0.25"/>
  <cols>
    <col min="1" max="1" width="3.85546875" bestFit="1" customWidth="1"/>
    <col min="2" max="2" width="35.140625" customWidth="1"/>
    <col min="3" max="3" width="17.85546875" bestFit="1" customWidth="1"/>
    <col min="4" max="4" width="16.140625" customWidth="1"/>
    <col min="5" max="5" width="14.85546875" bestFit="1" customWidth="1"/>
    <col min="6" max="6" width="16" bestFit="1" customWidth="1"/>
    <col min="7" max="8" width="13.85546875" bestFit="1" customWidth="1"/>
    <col min="9" max="9" width="17.85546875" customWidth="1"/>
    <col min="10" max="10" width="19.5703125" customWidth="1"/>
    <col min="11" max="11" width="10.85546875" customWidth="1"/>
  </cols>
  <sheetData>
    <row r="1" spans="1:13" ht="23.25" x14ac:dyDescent="0.35">
      <c r="A1" t="s">
        <v>47</v>
      </c>
      <c r="B1" s="1" t="s">
        <v>165</v>
      </c>
      <c r="C1" s="17"/>
      <c r="D1" s="2"/>
      <c r="F1" s="7" t="s">
        <v>44</v>
      </c>
      <c r="G1" s="8"/>
      <c r="H1" s="8"/>
      <c r="I1" s="9"/>
    </row>
    <row r="2" spans="1:13" ht="24" thickBot="1" x14ac:dyDescent="0.4">
      <c r="C2" s="26"/>
      <c r="F2" s="10" t="s">
        <v>45</v>
      </c>
      <c r="G2" s="11"/>
      <c r="H2" s="11"/>
      <c r="I2" s="12"/>
    </row>
    <row r="3" spans="1:13" x14ac:dyDescent="0.25">
      <c r="B3" s="4" t="s">
        <v>0</v>
      </c>
      <c r="C3" t="s">
        <v>67</v>
      </c>
      <c r="F3" s="14"/>
      <c r="G3" s="14"/>
      <c r="H3" s="14"/>
      <c r="I3" s="13" t="s">
        <v>68</v>
      </c>
      <c r="J3" s="2"/>
    </row>
    <row r="4" spans="1:13" x14ac:dyDescent="0.25">
      <c r="C4" s="50" t="s">
        <v>64</v>
      </c>
      <c r="D4" s="51"/>
      <c r="E4" s="52" t="s">
        <v>65</v>
      </c>
      <c r="F4" s="52"/>
      <c r="G4" s="53" t="s">
        <v>66</v>
      </c>
      <c r="H4" s="53"/>
      <c r="I4" s="52" t="s">
        <v>84</v>
      </c>
      <c r="J4" s="52"/>
    </row>
    <row r="5" spans="1:13" x14ac:dyDescent="0.25">
      <c r="C5" s="3" t="s">
        <v>1</v>
      </c>
      <c r="D5" s="3" t="s">
        <v>4</v>
      </c>
      <c r="E5" s="15" t="s">
        <v>3</v>
      </c>
      <c r="F5" s="6" t="s">
        <v>6</v>
      </c>
      <c r="G5" s="16" t="s">
        <v>2</v>
      </c>
      <c r="H5" s="16" t="s">
        <v>5</v>
      </c>
      <c r="I5" s="5" t="s">
        <v>43</v>
      </c>
      <c r="J5" s="5" t="s">
        <v>85</v>
      </c>
      <c r="L5" s="2"/>
    </row>
    <row r="6" spans="1:13" x14ac:dyDescent="0.25">
      <c r="A6" t="s">
        <v>48</v>
      </c>
      <c r="B6" s="1" t="s">
        <v>34</v>
      </c>
      <c r="C6" s="20"/>
      <c r="D6" s="20"/>
      <c r="E6" s="20"/>
      <c r="F6" s="21"/>
      <c r="G6" s="21"/>
      <c r="H6" s="21"/>
      <c r="I6" s="20"/>
      <c r="J6" s="17"/>
      <c r="K6" s="25">
        <f>IF(J6="Jomala",C6*2.64+D6/10*2.64+E6*0+F6*0+G6*0+H6*0,C6*2.64+D6/10*2.64+E6*0+F6*0+G6*0+H6*0+0.1/10*2.64*I6)</f>
        <v>0</v>
      </c>
      <c r="L6" t="s">
        <v>8</v>
      </c>
      <c r="M6" s="2" t="s">
        <v>39</v>
      </c>
    </row>
    <row r="7" spans="1:13" x14ac:dyDescent="0.25">
      <c r="B7" s="1" t="s">
        <v>35</v>
      </c>
      <c r="C7" s="20"/>
      <c r="D7" s="20"/>
      <c r="E7" s="20"/>
      <c r="F7" s="20"/>
      <c r="G7" s="20"/>
      <c r="H7" s="20"/>
      <c r="I7" s="20"/>
      <c r="J7" s="17"/>
      <c r="K7" s="25">
        <f>IF(J7="Jomala",C7*2.64+D7/10*2.64+E7*0+F7*0+G7*0+H7*0,C7*2.64+D7/10*2.64+E7*0+F7*0+G7*0+H7*0+0.1/10*2.64*I7)</f>
        <v>0</v>
      </c>
      <c r="L7" t="s">
        <v>8</v>
      </c>
      <c r="M7" s="2" t="s">
        <v>39</v>
      </c>
    </row>
    <row r="8" spans="1:13" x14ac:dyDescent="0.25">
      <c r="B8" s="1" t="s">
        <v>36</v>
      </c>
      <c r="C8" s="20"/>
      <c r="D8" s="20"/>
      <c r="E8" s="20"/>
      <c r="F8" s="20"/>
      <c r="G8" s="20"/>
      <c r="H8" s="20"/>
      <c r="I8" s="20"/>
      <c r="J8" s="17"/>
      <c r="K8" s="25">
        <f>IF(J8="Jomala",C8*2.64+D8/10*2.64+E8*0+F8*0+G8*0+H8*0,C8*2.64+D8/10*2.64+E8*0+F8*0+G8*0+H8*0+0.1/10*2.64*I8)</f>
        <v>0</v>
      </c>
      <c r="L8" t="s">
        <v>8</v>
      </c>
      <c r="M8" s="2" t="s">
        <v>39</v>
      </c>
    </row>
    <row r="9" spans="1:13" x14ac:dyDescent="0.25">
      <c r="B9" s="1" t="s">
        <v>37</v>
      </c>
      <c r="C9" s="20"/>
      <c r="D9" s="20"/>
      <c r="E9" s="20"/>
      <c r="F9" s="20"/>
      <c r="G9" s="20"/>
      <c r="H9" s="20"/>
      <c r="I9" s="20"/>
      <c r="J9" s="17"/>
      <c r="K9" s="25">
        <f>IF(J9="Jomala",C9*2.64+D9/10*2.64+E9*0+F9*0+G9*0+H9*0,C9*2.64+D9/10*2.64+E9*0+F9*0+G9*0+H9*0+0.1/10*2.64*I9)</f>
        <v>0</v>
      </c>
      <c r="L9" t="s">
        <v>8</v>
      </c>
      <c r="M9" s="2" t="s">
        <v>39</v>
      </c>
    </row>
    <row r="10" spans="1:13" x14ac:dyDescent="0.25">
      <c r="B10" s="1" t="s">
        <v>38</v>
      </c>
      <c r="C10" s="20"/>
      <c r="D10" s="20"/>
      <c r="E10" s="20"/>
      <c r="F10" s="20"/>
      <c r="G10" s="20"/>
      <c r="H10" s="20"/>
      <c r="I10" s="20"/>
      <c r="J10" s="17"/>
      <c r="K10" s="25">
        <f>IF(J10="Jomala",C10*2.64+D10/10*2.64+E10*0+F10*0+G10*0+H10*0,C10*2.64+D10/10*2.64+E10*0+F10*0+G10*0+H10*0+0.1/10*2.64*I10)</f>
        <v>0</v>
      </c>
      <c r="L10" t="s">
        <v>8</v>
      </c>
      <c r="M10" s="2" t="s">
        <v>39</v>
      </c>
    </row>
    <row r="11" spans="1:13" x14ac:dyDescent="0.25">
      <c r="C11" s="18"/>
      <c r="D11" s="18"/>
      <c r="E11" s="18"/>
      <c r="F11" s="18"/>
      <c r="G11" s="18"/>
      <c r="H11" s="18"/>
      <c r="I11" s="18"/>
      <c r="J11" s="18"/>
    </row>
    <row r="12" spans="1:13" x14ac:dyDescent="0.25">
      <c r="B12" s="2" t="s">
        <v>40</v>
      </c>
      <c r="C12" s="18"/>
      <c r="D12" s="18"/>
      <c r="E12" s="18"/>
      <c r="F12" s="18"/>
      <c r="G12" s="18"/>
      <c r="H12" s="18"/>
      <c r="I12" s="18"/>
      <c r="J12" s="18"/>
    </row>
    <row r="13" spans="1:13" x14ac:dyDescent="0.25">
      <c r="B13" t="s">
        <v>7</v>
      </c>
      <c r="C13" s="22">
        <f t="shared" ref="C13:I13" si="0">SUM(C6:C12)</f>
        <v>0</v>
      </c>
      <c r="D13" s="22">
        <f t="shared" si="0"/>
        <v>0</v>
      </c>
      <c r="E13" s="22">
        <f t="shared" si="0"/>
        <v>0</v>
      </c>
      <c r="F13" s="22">
        <f t="shared" si="0"/>
        <v>0</v>
      </c>
      <c r="G13" s="22">
        <f t="shared" si="0"/>
        <v>0</v>
      </c>
      <c r="H13" s="22">
        <f t="shared" si="0"/>
        <v>0</v>
      </c>
      <c r="I13" s="22">
        <f t="shared" si="0"/>
        <v>0</v>
      </c>
      <c r="J13" s="2" t="s">
        <v>39</v>
      </c>
    </row>
    <row r="15" spans="1:13" x14ac:dyDescent="0.25">
      <c r="B15" t="s">
        <v>9</v>
      </c>
      <c r="C15" s="22">
        <f>C13*10+D13*4.8+E13*4.6+F13+G13+H13+I13</f>
        <v>0</v>
      </c>
      <c r="D15" s="2" t="s">
        <v>39</v>
      </c>
    </row>
    <row r="16" spans="1:13" x14ac:dyDescent="0.25">
      <c r="B16" t="s">
        <v>11</v>
      </c>
      <c r="C16" s="25">
        <f>SUM(K6:K12)</f>
        <v>0</v>
      </c>
      <c r="D16" s="2" t="s">
        <v>39</v>
      </c>
    </row>
    <row r="17" spans="1:11" x14ac:dyDescent="0.25">
      <c r="A17" t="s">
        <v>51</v>
      </c>
      <c r="B17" t="s">
        <v>17</v>
      </c>
      <c r="C17" s="20"/>
      <c r="D17" s="2" t="s">
        <v>42</v>
      </c>
    </row>
    <row r="18" spans="1:11" x14ac:dyDescent="0.25">
      <c r="B18" t="s">
        <v>46</v>
      </c>
      <c r="C18" s="22">
        <f>E13*4.6+F13+G13*4.8+H13+I13*0.85</f>
        <v>0</v>
      </c>
      <c r="D18" s="2" t="s">
        <v>39</v>
      </c>
    </row>
    <row r="19" spans="1:11" x14ac:dyDescent="0.25">
      <c r="D19" s="2"/>
    </row>
    <row r="20" spans="1:11" x14ac:dyDescent="0.25">
      <c r="B20" s="4" t="s">
        <v>12</v>
      </c>
      <c r="D20" s="13"/>
      <c r="E20" t="s">
        <v>54</v>
      </c>
      <c r="F20" t="s">
        <v>55</v>
      </c>
    </row>
    <row r="21" spans="1:11" x14ac:dyDescent="0.25">
      <c r="C21" t="s">
        <v>13</v>
      </c>
      <c r="E21" t="s">
        <v>76</v>
      </c>
      <c r="F21" t="s">
        <v>16</v>
      </c>
    </row>
    <row r="22" spans="1:11" x14ac:dyDescent="0.25">
      <c r="A22" t="s">
        <v>53</v>
      </c>
      <c r="B22" t="s">
        <v>34</v>
      </c>
      <c r="C22" s="20"/>
      <c r="D22" s="18"/>
      <c r="E22" s="17"/>
      <c r="F22" s="20"/>
      <c r="G22" s="19"/>
      <c r="H22" s="19"/>
      <c r="I22" s="25">
        <f>IF(E22="Ja",0*C22/1000000,300*C22/1000000)</f>
        <v>0</v>
      </c>
      <c r="J22" t="s">
        <v>8</v>
      </c>
      <c r="K22" s="2" t="s">
        <v>39</v>
      </c>
    </row>
    <row r="23" spans="1:11" x14ac:dyDescent="0.25">
      <c r="B23" t="s">
        <v>35</v>
      </c>
      <c r="C23" s="20"/>
      <c r="D23" s="18"/>
      <c r="E23" s="17"/>
      <c r="F23" s="20"/>
      <c r="G23" s="19"/>
      <c r="H23" s="19"/>
      <c r="I23" s="25">
        <f>IF(E23="Ja",0*C23/1000000,300*C23/1000000)</f>
        <v>0</v>
      </c>
      <c r="J23" t="s">
        <v>8</v>
      </c>
      <c r="K23" s="2" t="s">
        <v>39</v>
      </c>
    </row>
    <row r="24" spans="1:11" x14ac:dyDescent="0.25">
      <c r="B24" t="s">
        <v>36</v>
      </c>
      <c r="C24" s="20"/>
      <c r="D24" s="18"/>
      <c r="E24" s="17"/>
      <c r="F24" s="20"/>
      <c r="G24" s="19"/>
      <c r="H24" s="19"/>
      <c r="I24" s="25">
        <f>IF(E24="Ja",0*C24/1000000,300*C24/1000000)</f>
        <v>0</v>
      </c>
      <c r="J24" t="s">
        <v>8</v>
      </c>
      <c r="K24" s="2" t="s">
        <v>39</v>
      </c>
    </row>
    <row r="25" spans="1:11" x14ac:dyDescent="0.25">
      <c r="B25" t="s">
        <v>37</v>
      </c>
      <c r="C25" s="20"/>
      <c r="D25" s="18"/>
      <c r="E25" s="17"/>
      <c r="F25" s="20"/>
      <c r="G25" s="19"/>
      <c r="H25" s="19"/>
      <c r="I25" s="25">
        <f>IF(E25="Ja",0*C25/1000000,300*C25/1000000)</f>
        <v>0</v>
      </c>
      <c r="J25" t="s">
        <v>8</v>
      </c>
      <c r="K25" s="2" t="s">
        <v>39</v>
      </c>
    </row>
    <row r="26" spans="1:11" x14ac:dyDescent="0.25">
      <c r="B26" t="s">
        <v>38</v>
      </c>
      <c r="C26" s="20"/>
      <c r="D26" s="18"/>
      <c r="E26" s="17"/>
      <c r="F26" s="20"/>
      <c r="G26" s="19"/>
      <c r="H26" s="19"/>
      <c r="I26" s="25">
        <f>IF(E26="Ja",0*C26/1000000,300*C26/1000000)</f>
        <v>0</v>
      </c>
      <c r="J26" t="s">
        <v>8</v>
      </c>
      <c r="K26" s="2" t="s">
        <v>39</v>
      </c>
    </row>
    <row r="27" spans="1:11" x14ac:dyDescent="0.25">
      <c r="C27" s="18"/>
      <c r="D27" s="18"/>
      <c r="E27" s="18"/>
      <c r="F27" s="18"/>
    </row>
    <row r="28" spans="1:11" x14ac:dyDescent="0.25">
      <c r="B28" s="2" t="s">
        <v>40</v>
      </c>
      <c r="C28" s="18"/>
      <c r="D28" s="18"/>
      <c r="E28" s="18"/>
      <c r="F28" s="18"/>
    </row>
    <row r="29" spans="1:11" x14ac:dyDescent="0.25">
      <c r="B29" t="s">
        <v>7</v>
      </c>
      <c r="C29" s="22">
        <f>SUM(C22:C26)</f>
        <v>0</v>
      </c>
      <c r="F29" s="22">
        <f>SUM(F22:F26)</f>
        <v>0</v>
      </c>
      <c r="G29" s="2" t="s">
        <v>39</v>
      </c>
    </row>
    <row r="30" spans="1:11" x14ac:dyDescent="0.25">
      <c r="C30" s="23"/>
    </row>
    <row r="31" spans="1:11" x14ac:dyDescent="0.25">
      <c r="B31" t="s">
        <v>14</v>
      </c>
      <c r="C31" s="22">
        <f>C29+F29</f>
        <v>0</v>
      </c>
      <c r="D31" s="2" t="s">
        <v>39</v>
      </c>
    </row>
    <row r="32" spans="1:11" x14ac:dyDescent="0.25">
      <c r="B32" t="s">
        <v>15</v>
      </c>
      <c r="C32" s="25">
        <f>SUM(I22:I26)</f>
        <v>0</v>
      </c>
      <c r="D32" s="2" t="s">
        <v>39</v>
      </c>
    </row>
    <row r="33" spans="1:11" x14ac:dyDescent="0.25">
      <c r="A33" t="s">
        <v>56</v>
      </c>
      <c r="B33" t="s">
        <v>18</v>
      </c>
      <c r="C33" s="20"/>
      <c r="D33" s="2" t="s">
        <v>41</v>
      </c>
    </row>
    <row r="35" spans="1:11" x14ac:dyDescent="0.25">
      <c r="B35" s="4" t="s">
        <v>19</v>
      </c>
      <c r="E35" t="s">
        <v>58</v>
      </c>
    </row>
    <row r="36" spans="1:11" x14ac:dyDescent="0.25">
      <c r="C36" t="s">
        <v>21</v>
      </c>
      <c r="D36" t="s">
        <v>22</v>
      </c>
      <c r="E36" t="s">
        <v>79</v>
      </c>
      <c r="F36" t="s">
        <v>82</v>
      </c>
      <c r="G36" t="s">
        <v>23</v>
      </c>
      <c r="H36" t="s">
        <v>24</v>
      </c>
      <c r="I36" t="s">
        <v>92</v>
      </c>
      <c r="J36" t="s">
        <v>25</v>
      </c>
      <c r="K36" t="s">
        <v>26</v>
      </c>
    </row>
    <row r="37" spans="1:11" x14ac:dyDescent="0.25">
      <c r="A37" t="s">
        <v>57</v>
      </c>
      <c r="B37" t="s">
        <v>20</v>
      </c>
      <c r="C37" s="24"/>
      <c r="D37" s="24"/>
      <c r="E37" s="20"/>
      <c r="F37" s="20"/>
      <c r="G37" s="24"/>
      <c r="H37" s="24"/>
      <c r="I37" s="24"/>
      <c r="J37" s="24"/>
      <c r="K37" s="24"/>
    </row>
    <row r="38" spans="1:11" x14ac:dyDescent="0.25">
      <c r="B38" t="s">
        <v>77</v>
      </c>
      <c r="C38" s="24"/>
      <c r="D38" s="24"/>
      <c r="E38" s="20"/>
      <c r="F38" s="20"/>
      <c r="G38" s="24"/>
      <c r="H38" s="24"/>
      <c r="I38" s="24"/>
      <c r="J38" s="24"/>
      <c r="K38" s="24"/>
    </row>
    <row r="40" spans="1:11" x14ac:dyDescent="0.25">
      <c r="D40" t="s">
        <v>60</v>
      </c>
    </row>
    <row r="41" spans="1:11" x14ac:dyDescent="0.25">
      <c r="C41" t="s">
        <v>27</v>
      </c>
      <c r="D41" t="s">
        <v>78</v>
      </c>
    </row>
    <row r="42" spans="1:11" x14ac:dyDescent="0.25">
      <c r="B42" t="s">
        <v>28</v>
      </c>
      <c r="C42" s="20"/>
      <c r="D42" s="22">
        <f>C38*0.075+G38*0.045+H38*0.03</f>
        <v>0</v>
      </c>
    </row>
    <row r="43" spans="1:11" x14ac:dyDescent="0.25">
      <c r="B43" t="s">
        <v>29</v>
      </c>
      <c r="C43" s="20"/>
      <c r="D43" s="22">
        <f>D38*0.07</f>
        <v>0</v>
      </c>
    </row>
    <row r="44" spans="1:11" x14ac:dyDescent="0.25">
      <c r="B44" t="s">
        <v>80</v>
      </c>
      <c r="C44" s="20"/>
      <c r="D44" s="22">
        <f>E38*0.07</f>
        <v>0</v>
      </c>
    </row>
    <row r="45" spans="1:11" x14ac:dyDescent="0.25">
      <c r="B45" t="s">
        <v>81</v>
      </c>
      <c r="C45" s="20"/>
      <c r="D45" s="22">
        <f>F38*0.04</f>
        <v>0</v>
      </c>
    </row>
    <row r="46" spans="1:11" x14ac:dyDescent="0.25">
      <c r="A46" t="s">
        <v>61</v>
      </c>
      <c r="B46" t="s">
        <v>30</v>
      </c>
      <c r="C46" s="20"/>
      <c r="D46" s="22">
        <v>0</v>
      </c>
    </row>
    <row r="47" spans="1:11" x14ac:dyDescent="0.25">
      <c r="A47" t="s">
        <v>62</v>
      </c>
      <c r="B47" t="s">
        <v>31</v>
      </c>
      <c r="C47" s="20"/>
      <c r="D47" s="22">
        <f>I38*0.2+0.6*H38*0.2</f>
        <v>0</v>
      </c>
    </row>
    <row r="49" spans="1:5" x14ac:dyDescent="0.25">
      <c r="B49" t="s">
        <v>93</v>
      </c>
      <c r="C49" s="27">
        <f>(C42+D42+C43+D43+C44+D44+C46+D46)*10/1000+(C45+D45)*13/1000+(C47+D47)/1000</f>
        <v>0</v>
      </c>
    </row>
    <row r="50" spans="1:5" x14ac:dyDescent="0.25">
      <c r="B50" t="s">
        <v>10</v>
      </c>
      <c r="C50" s="25">
        <f>(C42+D42)/1000*2.38+(C43+D43)/1000*2.38+(C44+D44)*0+(C45+D45)*0+(C46+D46)/1000*2.64</f>
        <v>0</v>
      </c>
    </row>
    <row r="51" spans="1:5" x14ac:dyDescent="0.25">
      <c r="A51" t="s">
        <v>63</v>
      </c>
      <c r="B51" t="s">
        <v>32</v>
      </c>
      <c r="C51" s="20"/>
    </row>
    <row r="54" spans="1:5" x14ac:dyDescent="0.25">
      <c r="A54" t="s">
        <v>83</v>
      </c>
      <c r="B54" t="s">
        <v>7</v>
      </c>
    </row>
    <row r="55" spans="1:5" x14ac:dyDescent="0.25">
      <c r="B55" t="s">
        <v>8</v>
      </c>
      <c r="C55" s="25">
        <f>C16+C32+C50</f>
        <v>0</v>
      </c>
    </row>
    <row r="56" spans="1:5" x14ac:dyDescent="0.25">
      <c r="B56" t="s">
        <v>33</v>
      </c>
      <c r="C56" s="22">
        <f>C17+C33+C51</f>
        <v>0</v>
      </c>
    </row>
    <row r="58" spans="1:5" x14ac:dyDescent="0.25">
      <c r="A58" t="s">
        <v>95</v>
      </c>
      <c r="B58" s="30" t="s">
        <v>161</v>
      </c>
      <c r="C58" s="29" t="s">
        <v>159</v>
      </c>
      <c r="D58" s="29" t="s">
        <v>162</v>
      </c>
      <c r="E58" s="29" t="s">
        <v>160</v>
      </c>
    </row>
    <row r="59" spans="1:5" x14ac:dyDescent="0.25">
      <c r="B59" t="s">
        <v>154</v>
      </c>
      <c r="C59" s="31"/>
      <c r="D59" s="31">
        <v>0</v>
      </c>
      <c r="E59" s="32">
        <f>IF(D59&gt;0,(VLOOKUP(C59,Datavalidering!A2:B57,2)*'2021'!D59),0)</f>
        <v>0</v>
      </c>
    </row>
    <row r="60" spans="1:5" x14ac:dyDescent="0.25">
      <c r="B60" t="s">
        <v>155</v>
      </c>
      <c r="C60" s="31"/>
      <c r="D60" s="31">
        <v>0</v>
      </c>
      <c r="E60" s="32">
        <f>IF(D60&gt;0,(VLOOKUP(C60,Datavalidering!A2:B57,2)*'2021'!D60),0)</f>
        <v>0</v>
      </c>
    </row>
    <row r="61" spans="1:5" x14ac:dyDescent="0.25">
      <c r="B61" t="s">
        <v>156</v>
      </c>
      <c r="C61" s="31"/>
      <c r="D61" s="31">
        <v>0</v>
      </c>
      <c r="E61" s="32">
        <f>IF(D61&gt;0,(VLOOKUP(C61,Datavalidering!A2:B57,2)*'2021'!D61),0)</f>
        <v>0</v>
      </c>
    </row>
    <row r="62" spans="1:5" x14ac:dyDescent="0.25">
      <c r="B62" t="s">
        <v>157</v>
      </c>
      <c r="C62" s="31"/>
      <c r="D62" s="31">
        <v>0</v>
      </c>
      <c r="E62" s="32">
        <f>IF(D62&gt;0,(VLOOKUP(C62,Datavalidering!A2:B57,2)*'2021'!D62),0)</f>
        <v>0</v>
      </c>
    </row>
    <row r="63" spans="1:5" x14ac:dyDescent="0.25">
      <c r="B63" t="s">
        <v>158</v>
      </c>
      <c r="C63" s="31"/>
      <c r="D63" s="31">
        <v>0</v>
      </c>
      <c r="E63" s="32">
        <f>IF(D63&gt;0,(VLOOKUP(C63,Datavalidering!A2:B57,2)*'2021'!D63),0)</f>
        <v>0</v>
      </c>
    </row>
    <row r="64" spans="1:5" x14ac:dyDescent="0.25">
      <c r="B64" t="s">
        <v>10</v>
      </c>
      <c r="C64" s="27">
        <f>SUM(E59:E63)/1000</f>
        <v>0</v>
      </c>
    </row>
  </sheetData>
  <mergeCells count="4">
    <mergeCell ref="C4:D4"/>
    <mergeCell ref="E4:F4"/>
    <mergeCell ref="G4:H4"/>
    <mergeCell ref="I4:J4"/>
  </mergeCell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7F644C6-4963-4DB8-9D14-70CAB7CF893E}">
          <x14:formula1>
            <xm:f>Datavalidering!$A$2:$A$57</xm:f>
          </x14:formula1>
          <xm:sqref>C59:C63</xm:sqref>
        </x14:dataValidation>
        <x14:dataValidation type="list" allowBlank="1" showInputMessage="1" showErrorMessage="1" xr:uid="{CBC9B6C6-2DD9-4309-9321-FA64188C3E34}">
          <x14:formula1>
            <xm:f>Handbok!$C$53:$C$55</xm:f>
          </x14:formula1>
          <xm:sqref>J6:J10</xm:sqref>
        </x14:dataValidation>
        <x14:dataValidation type="list" allowBlank="1" showInputMessage="1" showErrorMessage="1" xr:uid="{F175FE53-B8EE-4996-93C5-3193A06112F7}">
          <x14:formula1>
            <xm:f>Handbok!$B$53:$B$54</xm:f>
          </x14:formula1>
          <xm:sqref>E22:E26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64"/>
  <sheetViews>
    <sheetView topLeftCell="B2" workbookViewId="0">
      <selection activeCell="I24" sqref="I24"/>
    </sheetView>
  </sheetViews>
  <sheetFormatPr defaultRowHeight="15" x14ac:dyDescent="0.25"/>
  <cols>
    <col min="1" max="1" width="3.85546875" bestFit="1" customWidth="1"/>
    <col min="2" max="2" width="35.140625" customWidth="1"/>
    <col min="3" max="3" width="17.85546875" bestFit="1" customWidth="1"/>
    <col min="4" max="4" width="16.140625" customWidth="1"/>
    <col min="5" max="5" width="14.85546875" bestFit="1" customWidth="1"/>
    <col min="6" max="6" width="16" bestFit="1" customWidth="1"/>
    <col min="7" max="8" width="13.85546875" bestFit="1" customWidth="1"/>
    <col min="9" max="9" width="17.85546875" customWidth="1"/>
    <col min="10" max="10" width="19.5703125" customWidth="1"/>
    <col min="11" max="11" width="10.85546875" customWidth="1"/>
  </cols>
  <sheetData>
    <row r="1" spans="1:13" ht="23.25" x14ac:dyDescent="0.35">
      <c r="A1" t="s">
        <v>47</v>
      </c>
      <c r="B1" s="1" t="s">
        <v>165</v>
      </c>
      <c r="C1" s="17"/>
      <c r="D1" s="2"/>
      <c r="F1" s="7" t="s">
        <v>44</v>
      </c>
      <c r="G1" s="8"/>
      <c r="H1" s="8"/>
      <c r="I1" s="9"/>
    </row>
    <row r="2" spans="1:13" ht="24" thickBot="1" x14ac:dyDescent="0.4">
      <c r="C2" s="26"/>
      <c r="F2" s="10" t="s">
        <v>45</v>
      </c>
      <c r="G2" s="11"/>
      <c r="H2" s="11"/>
      <c r="I2" s="12"/>
    </row>
    <row r="3" spans="1:13" x14ac:dyDescent="0.25">
      <c r="B3" s="4" t="s">
        <v>0</v>
      </c>
      <c r="C3" t="s">
        <v>67</v>
      </c>
      <c r="F3" s="14"/>
      <c r="G3" s="14"/>
      <c r="H3" s="14"/>
      <c r="I3" s="13" t="s">
        <v>68</v>
      </c>
      <c r="J3" s="2"/>
    </row>
    <row r="4" spans="1:13" x14ac:dyDescent="0.25">
      <c r="C4" s="50" t="s">
        <v>64</v>
      </c>
      <c r="D4" s="51"/>
      <c r="E4" s="52" t="s">
        <v>65</v>
      </c>
      <c r="F4" s="52"/>
      <c r="G4" s="53" t="s">
        <v>66</v>
      </c>
      <c r="H4" s="53"/>
      <c r="I4" s="52" t="s">
        <v>84</v>
      </c>
      <c r="J4" s="52"/>
    </row>
    <row r="5" spans="1:13" x14ac:dyDescent="0.25">
      <c r="C5" s="3" t="s">
        <v>1</v>
      </c>
      <c r="D5" s="3" t="s">
        <v>4</v>
      </c>
      <c r="E5" s="15" t="s">
        <v>3</v>
      </c>
      <c r="F5" s="6" t="s">
        <v>6</v>
      </c>
      <c r="G5" s="16" t="s">
        <v>2</v>
      </c>
      <c r="H5" s="16" t="s">
        <v>5</v>
      </c>
      <c r="I5" s="5" t="s">
        <v>43</v>
      </c>
      <c r="J5" s="5" t="s">
        <v>85</v>
      </c>
      <c r="L5" s="2"/>
    </row>
    <row r="6" spans="1:13" x14ac:dyDescent="0.25">
      <c r="A6" t="s">
        <v>48</v>
      </c>
      <c r="B6" s="1" t="s">
        <v>34</v>
      </c>
      <c r="C6" s="20"/>
      <c r="D6" s="20"/>
      <c r="E6" s="20"/>
      <c r="F6" s="21"/>
      <c r="G6" s="21"/>
      <c r="H6" s="21"/>
      <c r="I6" s="20"/>
      <c r="J6" s="17"/>
      <c r="K6" s="25">
        <f>IF(OR(J6="Jomala",J6="Godby"),C6*2.64+D6/10*2.64+E6*0+F6*0+G6*0+H6*0,C6*2.64+D6/10*2.64+E6*0+F6*0+G6*0+H6*0+0.1/10*2.64*I6)</f>
        <v>0</v>
      </c>
      <c r="L6" t="s">
        <v>8</v>
      </c>
      <c r="M6" s="2" t="s">
        <v>39</v>
      </c>
    </row>
    <row r="7" spans="1:13" x14ac:dyDescent="0.25">
      <c r="B7" s="1" t="s">
        <v>35</v>
      </c>
      <c r="C7" s="20"/>
      <c r="D7" s="20"/>
      <c r="E7" s="20"/>
      <c r="F7" s="20"/>
      <c r="G7" s="20"/>
      <c r="H7" s="20"/>
      <c r="I7" s="20"/>
      <c r="J7" s="17"/>
      <c r="K7" s="25">
        <f>IF(OR(J7="Jomala",J7="Godby"),C7*2.64+D7/10*2.64+E7*0+F7*0+G7*0+H7*0,C7*2.64+D7/10*2.64+E7*0+F7*0+G7*0+H7*0+0.1/10*2.64*I7)</f>
        <v>0</v>
      </c>
      <c r="L7" t="s">
        <v>8</v>
      </c>
      <c r="M7" s="2" t="s">
        <v>39</v>
      </c>
    </row>
    <row r="8" spans="1:13" x14ac:dyDescent="0.25">
      <c r="B8" s="1" t="s">
        <v>36</v>
      </c>
      <c r="C8" s="20"/>
      <c r="D8" s="20"/>
      <c r="E8" s="20"/>
      <c r="F8" s="20"/>
      <c r="G8" s="20"/>
      <c r="H8" s="20"/>
      <c r="I8" s="20"/>
      <c r="J8" s="17"/>
      <c r="K8" s="25">
        <f>IF(OR(J8="Jomala",J8="Godby"),C8*2.64+D8/10*2.64+E8*0+F8*0+G8*0+H8*0,C8*2.64+D8/10*2.64+E8*0+F8*0+G8*0+H8*0+0.1/10*2.64*I8)</f>
        <v>0</v>
      </c>
      <c r="L8" t="s">
        <v>8</v>
      </c>
      <c r="M8" s="2" t="s">
        <v>39</v>
      </c>
    </row>
    <row r="9" spans="1:13" x14ac:dyDescent="0.25">
      <c r="B9" s="1" t="s">
        <v>37</v>
      </c>
      <c r="C9" s="20"/>
      <c r="D9" s="20"/>
      <c r="E9" s="20"/>
      <c r="F9" s="20"/>
      <c r="G9" s="20"/>
      <c r="H9" s="20"/>
      <c r="I9" s="20"/>
      <c r="J9" s="17"/>
      <c r="K9" s="25">
        <f>IF(OR(J9="Jomala",J9="Godby"),C9*2.64+D9/10*2.64+E9*0+F9*0+G9*0+H9*0,C9*2.64+D9/10*2.64+E9*0+F9*0+G9*0+H9*0+0.1/10*2.64*I9)</f>
        <v>0</v>
      </c>
      <c r="L9" t="s">
        <v>8</v>
      </c>
      <c r="M9" s="2" t="s">
        <v>39</v>
      </c>
    </row>
    <row r="10" spans="1:13" x14ac:dyDescent="0.25">
      <c r="B10" s="1" t="s">
        <v>38</v>
      </c>
      <c r="C10" s="20"/>
      <c r="D10" s="20"/>
      <c r="E10" s="20"/>
      <c r="F10" s="20"/>
      <c r="G10" s="20"/>
      <c r="H10" s="20"/>
      <c r="I10" s="20"/>
      <c r="J10" s="17"/>
      <c r="K10" s="25">
        <f>IF(OR(J10="Jomala",J10="Godby"),C10*2.64+D10/10*2.64+E10*0+F10*0+G10*0+H10*0,C10*2.64+D10/10*2.64+E10*0+F10*0+G10*0+H10*0+0.1/10*2.64*I10)</f>
        <v>0</v>
      </c>
      <c r="L10" t="s">
        <v>8</v>
      </c>
      <c r="M10" s="2" t="s">
        <v>39</v>
      </c>
    </row>
    <row r="11" spans="1:13" x14ac:dyDescent="0.25">
      <c r="C11" s="18"/>
      <c r="D11" s="18"/>
      <c r="E11" s="18"/>
      <c r="F11" s="18"/>
      <c r="G11" s="18"/>
      <c r="H11" s="18"/>
      <c r="I11" s="18"/>
      <c r="J11" s="18"/>
    </row>
    <row r="12" spans="1:13" x14ac:dyDescent="0.25">
      <c r="B12" s="2" t="s">
        <v>40</v>
      </c>
      <c r="C12" s="18"/>
      <c r="D12" s="18"/>
      <c r="E12" s="18"/>
      <c r="F12" s="18"/>
      <c r="G12" s="18"/>
      <c r="H12" s="18"/>
      <c r="I12" s="18"/>
      <c r="J12" s="18"/>
    </row>
    <row r="13" spans="1:13" x14ac:dyDescent="0.25">
      <c r="B13" t="s">
        <v>7</v>
      </c>
      <c r="C13" s="22">
        <f t="shared" ref="C13:I13" si="0">SUM(C6:C12)</f>
        <v>0</v>
      </c>
      <c r="D13" s="22">
        <f t="shared" si="0"/>
        <v>0</v>
      </c>
      <c r="E13" s="22">
        <f t="shared" si="0"/>
        <v>0</v>
      </c>
      <c r="F13" s="22">
        <f t="shared" si="0"/>
        <v>0</v>
      </c>
      <c r="G13" s="22">
        <f t="shared" si="0"/>
        <v>0</v>
      </c>
      <c r="H13" s="22">
        <f t="shared" si="0"/>
        <v>0</v>
      </c>
      <c r="I13" s="22">
        <f t="shared" si="0"/>
        <v>0</v>
      </c>
      <c r="J13" s="2" t="s">
        <v>39</v>
      </c>
    </row>
    <row r="15" spans="1:13" x14ac:dyDescent="0.25">
      <c r="B15" t="s">
        <v>9</v>
      </c>
      <c r="C15" s="22">
        <f>C13*10+D13*4.8+E13*4.6+F13+G13+H13+I13</f>
        <v>0</v>
      </c>
      <c r="D15" s="2" t="s">
        <v>39</v>
      </c>
    </row>
    <row r="16" spans="1:13" x14ac:dyDescent="0.25">
      <c r="B16" t="s">
        <v>11</v>
      </c>
      <c r="C16" s="25">
        <f>SUM(K6:K12)</f>
        <v>0</v>
      </c>
      <c r="D16" s="2" t="s">
        <v>39</v>
      </c>
    </row>
    <row r="17" spans="1:11" x14ac:dyDescent="0.25">
      <c r="A17" t="s">
        <v>51</v>
      </c>
      <c r="B17" t="s">
        <v>17</v>
      </c>
      <c r="C17" s="20"/>
      <c r="D17" s="2" t="s">
        <v>42</v>
      </c>
    </row>
    <row r="18" spans="1:11" x14ac:dyDescent="0.25">
      <c r="B18" t="s">
        <v>46</v>
      </c>
      <c r="C18" s="22">
        <f>E13*4.6+F13+G13*4.8+H13+I13*0.85</f>
        <v>0</v>
      </c>
      <c r="D18" s="2" t="s">
        <v>39</v>
      </c>
    </row>
    <row r="19" spans="1:11" x14ac:dyDescent="0.25">
      <c r="D19" s="2"/>
    </row>
    <row r="20" spans="1:11" x14ac:dyDescent="0.25">
      <c r="B20" s="4" t="s">
        <v>12</v>
      </c>
      <c r="D20" s="13"/>
      <c r="E20" t="s">
        <v>54</v>
      </c>
      <c r="F20" t="s">
        <v>55</v>
      </c>
    </row>
    <row r="21" spans="1:11" x14ac:dyDescent="0.25">
      <c r="C21" t="s">
        <v>13</v>
      </c>
      <c r="E21" t="s">
        <v>76</v>
      </c>
      <c r="F21" t="s">
        <v>16</v>
      </c>
    </row>
    <row r="22" spans="1:11" x14ac:dyDescent="0.25">
      <c r="A22" t="s">
        <v>53</v>
      </c>
      <c r="B22" t="s">
        <v>34</v>
      </c>
      <c r="C22" s="20"/>
      <c r="D22" s="18"/>
      <c r="E22" s="17"/>
      <c r="F22" s="20"/>
      <c r="G22" s="19"/>
      <c r="H22" s="19"/>
      <c r="I22" s="25">
        <f>IF(E22="Ja",0*C22/1000000,358.6*C22/1000000)</f>
        <v>0</v>
      </c>
      <c r="J22" t="s">
        <v>8</v>
      </c>
      <c r="K22" s="2" t="s">
        <v>39</v>
      </c>
    </row>
    <row r="23" spans="1:11" x14ac:dyDescent="0.25">
      <c r="B23" t="s">
        <v>35</v>
      </c>
      <c r="C23" s="20"/>
      <c r="D23" s="18"/>
      <c r="E23" s="17"/>
      <c r="F23" s="20"/>
      <c r="G23" s="19"/>
      <c r="H23" s="19"/>
      <c r="I23" s="25">
        <f>IF(E23="Ja",0*C23/1000000,358.6*C23/1000000)</f>
        <v>0</v>
      </c>
      <c r="J23" t="s">
        <v>8</v>
      </c>
      <c r="K23" s="2" t="s">
        <v>39</v>
      </c>
    </row>
    <row r="24" spans="1:11" x14ac:dyDescent="0.25">
      <c r="B24" t="s">
        <v>36</v>
      </c>
      <c r="C24" s="20"/>
      <c r="D24" s="18"/>
      <c r="E24" s="17"/>
      <c r="F24" s="20"/>
      <c r="G24" s="19"/>
      <c r="H24" s="19"/>
      <c r="I24" s="25">
        <f>IF(E24="Ja",0*C24/1000000,358.6*C24/1000000)</f>
        <v>0</v>
      </c>
      <c r="J24" t="s">
        <v>8</v>
      </c>
      <c r="K24" s="2" t="s">
        <v>39</v>
      </c>
    </row>
    <row r="25" spans="1:11" x14ac:dyDescent="0.25">
      <c r="B25" t="s">
        <v>37</v>
      </c>
      <c r="C25" s="20"/>
      <c r="D25" s="18"/>
      <c r="E25" s="17"/>
      <c r="F25" s="20"/>
      <c r="G25" s="19"/>
      <c r="H25" s="19"/>
      <c r="I25" s="25">
        <f>IF(E25="Ja",0*C25/1000000,358.6*C25/1000000)</f>
        <v>0</v>
      </c>
      <c r="J25" t="s">
        <v>8</v>
      </c>
      <c r="K25" s="2" t="s">
        <v>39</v>
      </c>
    </row>
    <row r="26" spans="1:11" x14ac:dyDescent="0.25">
      <c r="B26" t="s">
        <v>38</v>
      </c>
      <c r="C26" s="20"/>
      <c r="D26" s="18"/>
      <c r="E26" s="17"/>
      <c r="F26" s="20"/>
      <c r="G26" s="19"/>
      <c r="H26" s="19"/>
      <c r="I26" s="25">
        <f>IF(E26="Ja",0*C26/1000000,358.6*C26/1000000)</f>
        <v>0</v>
      </c>
      <c r="J26" t="s">
        <v>8</v>
      </c>
      <c r="K26" s="2" t="s">
        <v>39</v>
      </c>
    </row>
    <row r="27" spans="1:11" x14ac:dyDescent="0.25">
      <c r="C27" s="18"/>
      <c r="D27" s="18"/>
      <c r="E27" s="18"/>
      <c r="F27" s="18"/>
    </row>
    <row r="28" spans="1:11" x14ac:dyDescent="0.25">
      <c r="B28" s="2" t="s">
        <v>40</v>
      </c>
      <c r="C28" s="18"/>
      <c r="D28" s="18"/>
      <c r="E28" s="18"/>
      <c r="F28" s="18"/>
    </row>
    <row r="29" spans="1:11" x14ac:dyDescent="0.25">
      <c r="B29" t="s">
        <v>7</v>
      </c>
      <c r="C29" s="22">
        <f>SUM(C22:C26)</f>
        <v>0</v>
      </c>
      <c r="F29" s="22">
        <f>SUM(F22:F26)</f>
        <v>0</v>
      </c>
      <c r="G29" s="2" t="s">
        <v>39</v>
      </c>
    </row>
    <row r="30" spans="1:11" x14ac:dyDescent="0.25">
      <c r="C30" s="23"/>
    </row>
    <row r="31" spans="1:11" x14ac:dyDescent="0.25">
      <c r="B31" t="s">
        <v>14</v>
      </c>
      <c r="C31" s="22">
        <f>C29+F29</f>
        <v>0</v>
      </c>
      <c r="D31" s="2" t="s">
        <v>39</v>
      </c>
    </row>
    <row r="32" spans="1:11" x14ac:dyDescent="0.25">
      <c r="B32" t="s">
        <v>15</v>
      </c>
      <c r="C32" s="25">
        <f>SUM(I22:I26)</f>
        <v>0</v>
      </c>
      <c r="D32" s="2" t="s">
        <v>39</v>
      </c>
    </row>
    <row r="33" spans="1:11" x14ac:dyDescent="0.25">
      <c r="A33" t="s">
        <v>56</v>
      </c>
      <c r="B33" t="s">
        <v>18</v>
      </c>
      <c r="C33" s="20"/>
      <c r="D33" s="2" t="s">
        <v>41</v>
      </c>
    </row>
    <row r="35" spans="1:11" x14ac:dyDescent="0.25">
      <c r="B35" s="4" t="s">
        <v>19</v>
      </c>
      <c r="E35" t="s">
        <v>58</v>
      </c>
    </row>
    <row r="36" spans="1:11" x14ac:dyDescent="0.25">
      <c r="C36" t="s">
        <v>21</v>
      </c>
      <c r="D36" t="s">
        <v>22</v>
      </c>
      <c r="E36" t="s">
        <v>79</v>
      </c>
      <c r="F36" t="s">
        <v>82</v>
      </c>
      <c r="G36" t="s">
        <v>23</v>
      </c>
      <c r="H36" t="s">
        <v>24</v>
      </c>
      <c r="I36" t="s">
        <v>92</v>
      </c>
      <c r="J36" t="s">
        <v>25</v>
      </c>
      <c r="K36" t="s">
        <v>26</v>
      </c>
    </row>
    <row r="37" spans="1:11" x14ac:dyDescent="0.25">
      <c r="A37" t="s">
        <v>57</v>
      </c>
      <c r="B37" t="s">
        <v>20</v>
      </c>
      <c r="C37" s="24"/>
      <c r="D37" s="24"/>
      <c r="E37" s="20"/>
      <c r="F37" s="20"/>
      <c r="G37" s="24"/>
      <c r="H37" s="24"/>
      <c r="I37" s="24"/>
      <c r="J37" s="24"/>
      <c r="K37" s="24"/>
    </row>
    <row r="38" spans="1:11" x14ac:dyDescent="0.25">
      <c r="B38" t="s">
        <v>77</v>
      </c>
      <c r="C38" s="24"/>
      <c r="D38" s="24"/>
      <c r="E38" s="20"/>
      <c r="F38" s="20"/>
      <c r="G38" s="24"/>
      <c r="H38" s="24"/>
      <c r="I38" s="24"/>
      <c r="J38" s="24"/>
      <c r="K38" s="24"/>
    </row>
    <row r="40" spans="1:11" x14ac:dyDescent="0.25">
      <c r="D40" t="s">
        <v>60</v>
      </c>
    </row>
    <row r="41" spans="1:11" x14ac:dyDescent="0.25">
      <c r="C41" t="s">
        <v>27</v>
      </c>
      <c r="D41" t="s">
        <v>78</v>
      </c>
    </row>
    <row r="42" spans="1:11" x14ac:dyDescent="0.25">
      <c r="B42" t="s">
        <v>28</v>
      </c>
      <c r="C42" s="20"/>
      <c r="D42" s="22"/>
    </row>
    <row r="43" spans="1:11" x14ac:dyDescent="0.25">
      <c r="B43" t="s">
        <v>29</v>
      </c>
      <c r="C43" s="20"/>
      <c r="D43" s="22">
        <f>D38*0.07</f>
        <v>0</v>
      </c>
    </row>
    <row r="44" spans="1:11" x14ac:dyDescent="0.25">
      <c r="B44" t="s">
        <v>80</v>
      </c>
      <c r="C44" s="20"/>
      <c r="D44" s="22">
        <f>E38*0.07</f>
        <v>0</v>
      </c>
    </row>
    <row r="45" spans="1:11" x14ac:dyDescent="0.25">
      <c r="B45" t="s">
        <v>81</v>
      </c>
      <c r="C45" s="20"/>
      <c r="D45" s="22">
        <f>F38*0.04</f>
        <v>0</v>
      </c>
    </row>
    <row r="46" spans="1:11" x14ac:dyDescent="0.25">
      <c r="A46" t="s">
        <v>61</v>
      </c>
      <c r="B46" t="s">
        <v>30</v>
      </c>
      <c r="C46" s="20"/>
      <c r="D46" s="22">
        <v>0</v>
      </c>
    </row>
    <row r="47" spans="1:11" x14ac:dyDescent="0.25">
      <c r="A47" t="s">
        <v>62</v>
      </c>
      <c r="B47" t="s">
        <v>31</v>
      </c>
      <c r="C47" s="20"/>
      <c r="D47" s="22">
        <f>I38*0.2+0.6*H38*0.2</f>
        <v>0</v>
      </c>
    </row>
    <row r="49" spans="1:5" x14ac:dyDescent="0.25">
      <c r="B49" t="s">
        <v>93</v>
      </c>
      <c r="C49" s="27">
        <f>(C42+D42+C43+D43+C44+D44+C46+D46)*10/1000+(C45+D45)*13/1000+(C47+D47)/1000</f>
        <v>0</v>
      </c>
    </row>
    <row r="50" spans="1:5" x14ac:dyDescent="0.25">
      <c r="B50" t="s">
        <v>10</v>
      </c>
      <c r="C50" s="25">
        <f>(C42+D42)/1000*2.38+(C43+D43)/1000*2.38+(C44+D44)*0+(C45+D45)*0+(C46+D46)/1000*2.64</f>
        <v>0</v>
      </c>
    </row>
    <row r="51" spans="1:5" x14ac:dyDescent="0.25">
      <c r="A51" t="s">
        <v>63</v>
      </c>
      <c r="B51" t="s">
        <v>32</v>
      </c>
      <c r="C51" s="20"/>
    </row>
    <row r="54" spans="1:5" x14ac:dyDescent="0.25">
      <c r="A54" t="s">
        <v>83</v>
      </c>
      <c r="B54" t="s">
        <v>7</v>
      </c>
    </row>
    <row r="55" spans="1:5" x14ac:dyDescent="0.25">
      <c r="B55" t="s">
        <v>8</v>
      </c>
      <c r="C55" s="25">
        <f>C16+C32+C50</f>
        <v>0</v>
      </c>
    </row>
    <row r="56" spans="1:5" x14ac:dyDescent="0.25">
      <c r="B56" t="s">
        <v>33</v>
      </c>
      <c r="C56" s="22">
        <f>C17+C33+C51</f>
        <v>0</v>
      </c>
    </row>
    <row r="58" spans="1:5" x14ac:dyDescent="0.25">
      <c r="A58" t="s">
        <v>95</v>
      </c>
      <c r="B58" s="30" t="s">
        <v>161</v>
      </c>
      <c r="C58" s="29" t="s">
        <v>159</v>
      </c>
      <c r="D58" s="29" t="s">
        <v>162</v>
      </c>
      <c r="E58" s="29" t="s">
        <v>160</v>
      </c>
    </row>
    <row r="59" spans="1:5" x14ac:dyDescent="0.25">
      <c r="B59" t="s">
        <v>154</v>
      </c>
      <c r="C59" s="31"/>
      <c r="D59" s="31">
        <v>0</v>
      </c>
      <c r="E59" s="32">
        <f>IF(D59&gt;0,(VLOOKUP(C59,Datavalidering!A2:B57,2)*'2022'!D59),0)</f>
        <v>0</v>
      </c>
    </row>
    <row r="60" spans="1:5" x14ac:dyDescent="0.25">
      <c r="B60" t="s">
        <v>155</v>
      </c>
      <c r="C60" s="31"/>
      <c r="D60" s="31">
        <v>0</v>
      </c>
      <c r="E60" s="32">
        <f>IF(D60&gt;0,(VLOOKUP(C60,Datavalidering!A2:B57,2)*'2022'!D60),0)</f>
        <v>0</v>
      </c>
    </row>
    <row r="61" spans="1:5" x14ac:dyDescent="0.25">
      <c r="B61" t="s">
        <v>156</v>
      </c>
      <c r="C61" s="31"/>
      <c r="D61" s="31">
        <v>0</v>
      </c>
      <c r="E61" s="32">
        <f>IF(D61&gt;0,(VLOOKUP(C61,Datavalidering!A2:B57,2)*'2022'!D61),0)</f>
        <v>0</v>
      </c>
    </row>
    <row r="62" spans="1:5" x14ac:dyDescent="0.25">
      <c r="B62" t="s">
        <v>157</v>
      </c>
      <c r="C62" s="31"/>
      <c r="D62" s="31">
        <v>0</v>
      </c>
      <c r="E62" s="32">
        <f>IF(D62&gt;0,(VLOOKUP(C62,Datavalidering!A2:B57,2)*'2022'!D62),0)</f>
        <v>0</v>
      </c>
    </row>
    <row r="63" spans="1:5" x14ac:dyDescent="0.25">
      <c r="B63" t="s">
        <v>158</v>
      </c>
      <c r="C63" s="31"/>
      <c r="D63" s="31">
        <v>0</v>
      </c>
      <c r="E63" s="32">
        <f>IF(D63&gt;0,(VLOOKUP(C63,Datavalidering!A2:B57,2)*'2022'!D63),0)</f>
        <v>0</v>
      </c>
    </row>
    <row r="64" spans="1:5" x14ac:dyDescent="0.25">
      <c r="B64" t="s">
        <v>10</v>
      </c>
      <c r="C64" s="27">
        <f>SUM(E59:E63)/1000</f>
        <v>0</v>
      </c>
    </row>
  </sheetData>
  <mergeCells count="4">
    <mergeCell ref="C4:D4"/>
    <mergeCell ref="E4:F4"/>
    <mergeCell ref="G4:H4"/>
    <mergeCell ref="I4:J4"/>
  </mergeCells>
  <phoneticPr fontId="8" type="noConversion"/>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Handbok!$B$53:$B$54</xm:f>
          </x14:formula1>
          <xm:sqref>E22:E26</xm:sqref>
        </x14:dataValidation>
        <x14:dataValidation type="list" allowBlank="1" showInputMessage="1" showErrorMessage="1" xr:uid="{00000000-0002-0000-0300-000001000000}">
          <x14:formula1>
            <xm:f>Handbok!$C$53:$C$55</xm:f>
          </x14:formula1>
          <xm:sqref>J6:J10</xm:sqref>
        </x14:dataValidation>
        <x14:dataValidation type="list" allowBlank="1" showInputMessage="1" showErrorMessage="1" xr:uid="{50D3905B-B278-4409-AE6C-00B78E6FE8E5}">
          <x14:formula1>
            <xm:f>Datavalidering!$A$2:$A$57</xm:f>
          </x14:formula1>
          <xm:sqref>C59:C63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7A2D5-EBBB-4EF7-82F5-7F6566A4EBDB}">
  <dimension ref="A1:M64"/>
  <sheetViews>
    <sheetView workbookViewId="0">
      <selection activeCell="K8" sqref="K8"/>
    </sheetView>
  </sheetViews>
  <sheetFormatPr defaultRowHeight="15" x14ac:dyDescent="0.25"/>
  <cols>
    <col min="1" max="1" width="3.85546875" bestFit="1" customWidth="1"/>
    <col min="2" max="2" width="35.140625" customWidth="1"/>
    <col min="3" max="3" width="17.85546875" bestFit="1" customWidth="1"/>
    <col min="4" max="4" width="16.140625" customWidth="1"/>
    <col min="5" max="5" width="14.85546875" bestFit="1" customWidth="1"/>
    <col min="6" max="6" width="16" bestFit="1" customWidth="1"/>
    <col min="7" max="8" width="13.85546875" bestFit="1" customWidth="1"/>
    <col min="9" max="9" width="17.85546875" customWidth="1"/>
    <col min="10" max="10" width="19.5703125" customWidth="1"/>
    <col min="11" max="11" width="10.85546875" customWidth="1"/>
  </cols>
  <sheetData>
    <row r="1" spans="1:13" ht="23.25" x14ac:dyDescent="0.35">
      <c r="A1" t="s">
        <v>47</v>
      </c>
      <c r="B1" s="1" t="s">
        <v>165</v>
      </c>
      <c r="C1" s="17"/>
      <c r="D1" s="2"/>
      <c r="F1" s="7" t="s">
        <v>44</v>
      </c>
      <c r="G1" s="8"/>
      <c r="H1" s="8"/>
      <c r="I1" s="9"/>
    </row>
    <row r="2" spans="1:13" ht="24" thickBot="1" x14ac:dyDescent="0.4">
      <c r="C2" s="26"/>
      <c r="F2" s="10" t="s">
        <v>45</v>
      </c>
      <c r="G2" s="11"/>
      <c r="H2" s="11"/>
      <c r="I2" s="12"/>
    </row>
    <row r="3" spans="1:13" x14ac:dyDescent="0.25">
      <c r="B3" s="4" t="s">
        <v>0</v>
      </c>
      <c r="C3" t="s">
        <v>67</v>
      </c>
      <c r="F3" s="14"/>
      <c r="G3" s="14"/>
      <c r="H3" s="14"/>
      <c r="I3" s="13" t="s">
        <v>68</v>
      </c>
      <c r="J3" s="2"/>
    </row>
    <row r="4" spans="1:13" x14ac:dyDescent="0.25">
      <c r="C4" s="50" t="s">
        <v>64</v>
      </c>
      <c r="D4" s="51"/>
      <c r="E4" s="52" t="s">
        <v>65</v>
      </c>
      <c r="F4" s="52"/>
      <c r="G4" s="53" t="s">
        <v>66</v>
      </c>
      <c r="H4" s="53"/>
      <c r="I4" s="52" t="s">
        <v>84</v>
      </c>
      <c r="J4" s="52"/>
    </row>
    <row r="5" spans="1:13" x14ac:dyDescent="0.25">
      <c r="C5" s="3" t="s">
        <v>1</v>
      </c>
      <c r="D5" s="3" t="s">
        <v>4</v>
      </c>
      <c r="E5" s="15" t="s">
        <v>3</v>
      </c>
      <c r="F5" s="6" t="s">
        <v>6</v>
      </c>
      <c r="G5" s="16" t="s">
        <v>2</v>
      </c>
      <c r="H5" s="16" t="s">
        <v>5</v>
      </c>
      <c r="I5" s="5" t="s">
        <v>43</v>
      </c>
      <c r="J5" s="5" t="s">
        <v>85</v>
      </c>
      <c r="L5" s="2"/>
    </row>
    <row r="6" spans="1:13" x14ac:dyDescent="0.25">
      <c r="A6" t="s">
        <v>48</v>
      </c>
      <c r="B6" s="1" t="s">
        <v>34</v>
      </c>
      <c r="C6" s="20"/>
      <c r="D6" s="20"/>
      <c r="E6" s="20"/>
      <c r="F6" s="21"/>
      <c r="G6" s="21"/>
      <c r="H6" s="21"/>
      <c r="I6" s="20"/>
      <c r="J6" s="17"/>
      <c r="K6" s="25">
        <f>IF(OR(J6="Jomala",J6="Godby"),C6*2.64+D6/10*2.64+E6*0+F6*0+G6*0+H6*0,C6*2.76+D6/10*2.76+E6*0+F6*0+G6*0+H6*0+0.1/10*2.76*I6)</f>
        <v>0</v>
      </c>
      <c r="L6" t="s">
        <v>8</v>
      </c>
      <c r="M6" s="2" t="s">
        <v>39</v>
      </c>
    </row>
    <row r="7" spans="1:13" x14ac:dyDescent="0.25">
      <c r="B7" s="1" t="s">
        <v>35</v>
      </c>
      <c r="C7" s="20"/>
      <c r="D7" s="20"/>
      <c r="E7" s="20"/>
      <c r="F7" s="20"/>
      <c r="G7" s="20"/>
      <c r="H7" s="20"/>
      <c r="I7" s="20"/>
      <c r="J7" s="17"/>
      <c r="K7" s="25">
        <f>IF(OR(J7="Jomala",J7="Godby"),C7*2.64+D7/10*2.64+E7*0+F7*0+G7*0+H7*0,C7*2.76+D7/10*2.76+E7*0+F7*0+G7*0+H7*0+0.1/10*2.76*I7)</f>
        <v>0</v>
      </c>
      <c r="L7" t="s">
        <v>8</v>
      </c>
      <c r="M7" s="2" t="s">
        <v>39</v>
      </c>
    </row>
    <row r="8" spans="1:13" x14ac:dyDescent="0.25">
      <c r="B8" s="1" t="s">
        <v>36</v>
      </c>
      <c r="C8" s="20"/>
      <c r="D8" s="20"/>
      <c r="E8" s="20"/>
      <c r="F8" s="20"/>
      <c r="G8" s="20"/>
      <c r="H8" s="20"/>
      <c r="I8" s="20"/>
      <c r="J8" s="17"/>
      <c r="K8" s="25">
        <f>IF(OR(J8="Jomala",J8="Godby"),C8*2.64+D8/10*2.64+E8*0+F8*0+G8*0+H8*0,C8*2.76+D8/10*2.76+E8*0+F8*0+G8*0+H8*0+0.1/10*2.76*I8)</f>
        <v>0</v>
      </c>
      <c r="L8" t="s">
        <v>8</v>
      </c>
      <c r="M8" s="2" t="s">
        <v>39</v>
      </c>
    </row>
    <row r="9" spans="1:13" x14ac:dyDescent="0.25">
      <c r="B9" s="1" t="s">
        <v>37</v>
      </c>
      <c r="C9" s="20"/>
      <c r="D9" s="20"/>
      <c r="E9" s="20"/>
      <c r="F9" s="20"/>
      <c r="G9" s="20"/>
      <c r="H9" s="20"/>
      <c r="I9" s="20"/>
      <c r="J9" s="17"/>
      <c r="K9" s="25">
        <f>IF(OR(J9="Jomala",J9="Godby"),C9*2.64+D9/10*2.64+E9*0+F9*0+G9*0+H9*0,C9*2.76+D9/10*2.76+E9*0+F9*0+G9*0+H9*0+0.1/10*2.76*I9)</f>
        <v>0</v>
      </c>
      <c r="L9" t="s">
        <v>8</v>
      </c>
      <c r="M9" s="2" t="s">
        <v>39</v>
      </c>
    </row>
    <row r="10" spans="1:13" x14ac:dyDescent="0.25">
      <c r="B10" s="1" t="s">
        <v>38</v>
      </c>
      <c r="C10" s="20"/>
      <c r="D10" s="20"/>
      <c r="E10" s="20"/>
      <c r="F10" s="20"/>
      <c r="G10" s="20"/>
      <c r="H10" s="20"/>
      <c r="I10" s="20"/>
      <c r="J10" s="17"/>
      <c r="K10" s="25">
        <f>IF(OR(J10="Jomala",J10="Godby"),C10*2.64+D10/10*2.64+E10*0+F10*0+G10*0+H10*0,C10*2.76+D10/10*2.76+E10*0+F10*0+G10*0+H10*0+0.1/10*2.76*I10)</f>
        <v>0</v>
      </c>
      <c r="L10" t="s">
        <v>8</v>
      </c>
      <c r="M10" s="2" t="s">
        <v>39</v>
      </c>
    </row>
    <row r="11" spans="1:13" x14ac:dyDescent="0.25">
      <c r="C11" s="18"/>
      <c r="D11" s="18"/>
      <c r="E11" s="18"/>
      <c r="F11" s="18"/>
      <c r="G11" s="18"/>
      <c r="H11" s="18"/>
      <c r="I11" s="18"/>
      <c r="J11" s="18"/>
    </row>
    <row r="12" spans="1:13" x14ac:dyDescent="0.25">
      <c r="B12" s="2" t="s">
        <v>40</v>
      </c>
      <c r="C12" s="18"/>
      <c r="D12" s="18"/>
      <c r="E12" s="18"/>
      <c r="F12" s="18"/>
      <c r="G12" s="18"/>
      <c r="H12" s="18"/>
      <c r="I12" s="18"/>
      <c r="J12" s="18"/>
    </row>
    <row r="13" spans="1:13" x14ac:dyDescent="0.25">
      <c r="B13" t="s">
        <v>7</v>
      </c>
      <c r="C13" s="22">
        <f t="shared" ref="C13:I13" si="0">SUM(C6:C12)</f>
        <v>0</v>
      </c>
      <c r="D13" s="22">
        <f t="shared" si="0"/>
        <v>0</v>
      </c>
      <c r="E13" s="22">
        <f t="shared" si="0"/>
        <v>0</v>
      </c>
      <c r="F13" s="22">
        <f t="shared" si="0"/>
        <v>0</v>
      </c>
      <c r="G13" s="22">
        <f t="shared" si="0"/>
        <v>0</v>
      </c>
      <c r="H13" s="22">
        <f t="shared" si="0"/>
        <v>0</v>
      </c>
      <c r="I13" s="22">
        <f t="shared" si="0"/>
        <v>0</v>
      </c>
      <c r="J13" s="2" t="s">
        <v>39</v>
      </c>
    </row>
    <row r="15" spans="1:13" x14ac:dyDescent="0.25">
      <c r="B15" t="s">
        <v>9</v>
      </c>
      <c r="C15" s="22">
        <f>C13*10+D13*4.8+E13*4.6+F13+G13+H13+I13</f>
        <v>0</v>
      </c>
      <c r="D15" s="2" t="s">
        <v>39</v>
      </c>
    </row>
    <row r="16" spans="1:13" x14ac:dyDescent="0.25">
      <c r="B16" t="s">
        <v>11</v>
      </c>
      <c r="C16" s="25">
        <f>SUM(K6:K12)</f>
        <v>0</v>
      </c>
      <c r="D16" s="2" t="s">
        <v>39</v>
      </c>
    </row>
    <row r="17" spans="1:11" x14ac:dyDescent="0.25">
      <c r="A17" t="s">
        <v>51</v>
      </c>
      <c r="B17" t="s">
        <v>17</v>
      </c>
      <c r="C17" s="20"/>
      <c r="D17" s="2" t="s">
        <v>42</v>
      </c>
    </row>
    <row r="18" spans="1:11" x14ac:dyDescent="0.25">
      <c r="B18" t="s">
        <v>46</v>
      </c>
      <c r="C18" s="22">
        <f>E13*4.6+F13+G13*4.8+H13+I13*0.85</f>
        <v>0</v>
      </c>
      <c r="D18" s="2" t="s">
        <v>39</v>
      </c>
    </row>
    <row r="19" spans="1:11" x14ac:dyDescent="0.25">
      <c r="D19" s="2"/>
    </row>
    <row r="20" spans="1:11" x14ac:dyDescent="0.25">
      <c r="B20" s="4" t="s">
        <v>12</v>
      </c>
      <c r="D20" s="13"/>
      <c r="E20" t="s">
        <v>54</v>
      </c>
      <c r="F20" t="s">
        <v>55</v>
      </c>
    </row>
    <row r="21" spans="1:11" x14ac:dyDescent="0.25">
      <c r="C21" t="s">
        <v>13</v>
      </c>
      <c r="E21" t="s">
        <v>76</v>
      </c>
      <c r="F21" t="s">
        <v>16</v>
      </c>
    </row>
    <row r="22" spans="1:11" x14ac:dyDescent="0.25">
      <c r="A22" t="s">
        <v>53</v>
      </c>
      <c r="B22" t="s">
        <v>34</v>
      </c>
      <c r="C22" s="20"/>
      <c r="D22" s="18"/>
      <c r="E22" s="17"/>
      <c r="F22" s="20"/>
      <c r="G22" s="19"/>
      <c r="H22" s="19"/>
      <c r="I22" s="25">
        <f>IF(E22="Ja",0*C22/1000000,402*C22/1000000)</f>
        <v>0</v>
      </c>
      <c r="J22" t="s">
        <v>8</v>
      </c>
      <c r="K22" s="2" t="s">
        <v>39</v>
      </c>
    </row>
    <row r="23" spans="1:11" x14ac:dyDescent="0.25">
      <c r="B23" t="s">
        <v>35</v>
      </c>
      <c r="C23" s="20"/>
      <c r="D23" s="18"/>
      <c r="E23" s="17"/>
      <c r="F23" s="20"/>
      <c r="G23" s="19"/>
      <c r="H23" s="19"/>
      <c r="I23" s="25">
        <f>IF(E23="Ja",0*C23/1000000,402*C23/1000000)</f>
        <v>0</v>
      </c>
      <c r="J23" t="s">
        <v>8</v>
      </c>
      <c r="K23" s="2" t="s">
        <v>39</v>
      </c>
    </row>
    <row r="24" spans="1:11" x14ac:dyDescent="0.25">
      <c r="B24" t="s">
        <v>36</v>
      </c>
      <c r="C24" s="20"/>
      <c r="D24" s="18"/>
      <c r="E24" s="17"/>
      <c r="F24" s="20"/>
      <c r="G24" s="19"/>
      <c r="H24" s="19"/>
      <c r="I24" s="25">
        <f>IF(E24="Ja",0*C24/1000000,402*C24/1000000)</f>
        <v>0</v>
      </c>
      <c r="J24" t="s">
        <v>8</v>
      </c>
      <c r="K24" s="2" t="s">
        <v>39</v>
      </c>
    </row>
    <row r="25" spans="1:11" x14ac:dyDescent="0.25">
      <c r="B25" t="s">
        <v>37</v>
      </c>
      <c r="C25" s="20"/>
      <c r="D25" s="18"/>
      <c r="E25" s="17"/>
      <c r="F25" s="20"/>
      <c r="G25" s="19"/>
      <c r="H25" s="19"/>
      <c r="I25" s="25">
        <f>IF(E25="Ja",0*C25/1000000,402*C25/1000000)</f>
        <v>0</v>
      </c>
      <c r="J25" t="s">
        <v>8</v>
      </c>
      <c r="K25" s="2" t="s">
        <v>39</v>
      </c>
    </row>
    <row r="26" spans="1:11" x14ac:dyDescent="0.25">
      <c r="B26" t="s">
        <v>38</v>
      </c>
      <c r="C26" s="20"/>
      <c r="D26" s="18"/>
      <c r="E26" s="17"/>
      <c r="F26" s="20"/>
      <c r="G26" s="19"/>
      <c r="H26" s="19"/>
      <c r="I26" s="25">
        <f>IF(E26="Ja",0*C26/1000000,402*C26/1000000)</f>
        <v>0</v>
      </c>
      <c r="J26" t="s">
        <v>8</v>
      </c>
      <c r="K26" s="2" t="s">
        <v>39</v>
      </c>
    </row>
    <row r="27" spans="1:11" x14ac:dyDescent="0.25">
      <c r="C27" s="18"/>
      <c r="D27" s="18"/>
      <c r="E27" s="18"/>
      <c r="F27" s="18"/>
    </row>
    <row r="28" spans="1:11" x14ac:dyDescent="0.25">
      <c r="B28" s="2" t="s">
        <v>40</v>
      </c>
      <c r="C28" s="18"/>
      <c r="D28" s="18"/>
      <c r="E28" s="18"/>
      <c r="F28" s="18"/>
    </row>
    <row r="29" spans="1:11" x14ac:dyDescent="0.25">
      <c r="B29" t="s">
        <v>7</v>
      </c>
      <c r="C29" s="22">
        <f>SUM(C22:C26)</f>
        <v>0</v>
      </c>
      <c r="F29" s="22">
        <f>SUM(F22:F26)</f>
        <v>0</v>
      </c>
      <c r="G29" s="2" t="s">
        <v>39</v>
      </c>
    </row>
    <row r="30" spans="1:11" x14ac:dyDescent="0.25">
      <c r="C30" s="23"/>
    </row>
    <row r="31" spans="1:11" x14ac:dyDescent="0.25">
      <c r="B31" t="s">
        <v>14</v>
      </c>
      <c r="C31" s="22">
        <f>C29+F29</f>
        <v>0</v>
      </c>
      <c r="D31" s="2" t="s">
        <v>39</v>
      </c>
    </row>
    <row r="32" spans="1:11" x14ac:dyDescent="0.25">
      <c r="B32" t="s">
        <v>15</v>
      </c>
      <c r="C32" s="25">
        <f>SUM(I22:I26)</f>
        <v>0</v>
      </c>
      <c r="D32" s="2" t="s">
        <v>39</v>
      </c>
    </row>
    <row r="33" spans="1:11" x14ac:dyDescent="0.25">
      <c r="A33" t="s">
        <v>56</v>
      </c>
      <c r="B33" t="s">
        <v>18</v>
      </c>
      <c r="C33" s="20"/>
      <c r="D33" s="2" t="s">
        <v>41</v>
      </c>
    </row>
    <row r="35" spans="1:11" x14ac:dyDescent="0.25">
      <c r="B35" s="4" t="s">
        <v>19</v>
      </c>
      <c r="E35" t="s">
        <v>58</v>
      </c>
    </row>
    <row r="36" spans="1:11" x14ac:dyDescent="0.25">
      <c r="C36" t="s">
        <v>21</v>
      </c>
      <c r="D36" t="s">
        <v>22</v>
      </c>
      <c r="E36" t="s">
        <v>79</v>
      </c>
      <c r="F36" t="s">
        <v>82</v>
      </c>
      <c r="G36" t="s">
        <v>23</v>
      </c>
      <c r="H36" t="s">
        <v>24</v>
      </c>
      <c r="I36" t="s">
        <v>92</v>
      </c>
      <c r="J36" t="s">
        <v>25</v>
      </c>
      <c r="K36" t="s">
        <v>26</v>
      </c>
    </row>
    <row r="37" spans="1:11" x14ac:dyDescent="0.25">
      <c r="A37" t="s">
        <v>57</v>
      </c>
      <c r="B37" t="s">
        <v>20</v>
      </c>
      <c r="C37" s="24"/>
      <c r="D37" s="24"/>
      <c r="E37" s="20"/>
      <c r="F37" s="20"/>
      <c r="G37" s="24"/>
      <c r="H37" s="24"/>
      <c r="I37" s="24"/>
      <c r="J37" s="24"/>
      <c r="K37" s="24"/>
    </row>
    <row r="38" spans="1:11" x14ac:dyDescent="0.25">
      <c r="B38" t="s">
        <v>77</v>
      </c>
      <c r="C38" s="24"/>
      <c r="D38" s="24"/>
      <c r="E38" s="20"/>
      <c r="F38" s="20"/>
      <c r="G38" s="24"/>
      <c r="H38" s="24"/>
      <c r="I38" s="24"/>
      <c r="J38" s="24"/>
      <c r="K38" s="24"/>
    </row>
    <row r="40" spans="1:11" x14ac:dyDescent="0.25">
      <c r="D40" t="s">
        <v>60</v>
      </c>
    </row>
    <row r="41" spans="1:11" x14ac:dyDescent="0.25">
      <c r="C41" t="s">
        <v>27</v>
      </c>
      <c r="D41" t="s">
        <v>78</v>
      </c>
    </row>
    <row r="42" spans="1:11" x14ac:dyDescent="0.25">
      <c r="B42" t="s">
        <v>28</v>
      </c>
      <c r="C42" s="20"/>
      <c r="D42" s="22"/>
    </row>
    <row r="43" spans="1:11" x14ac:dyDescent="0.25">
      <c r="B43" t="s">
        <v>29</v>
      </c>
      <c r="C43" s="20"/>
      <c r="D43" s="22">
        <f>D38*0.07</f>
        <v>0</v>
      </c>
    </row>
    <row r="44" spans="1:11" x14ac:dyDescent="0.25">
      <c r="B44" t="s">
        <v>80</v>
      </c>
      <c r="C44" s="20"/>
      <c r="D44" s="22">
        <f>E38*0.07</f>
        <v>0</v>
      </c>
    </row>
    <row r="45" spans="1:11" x14ac:dyDescent="0.25">
      <c r="B45" t="s">
        <v>81</v>
      </c>
      <c r="C45" s="20"/>
      <c r="D45" s="22">
        <f>F38*0.04</f>
        <v>0</v>
      </c>
    </row>
    <row r="46" spans="1:11" x14ac:dyDescent="0.25">
      <c r="A46" t="s">
        <v>61</v>
      </c>
      <c r="B46" t="s">
        <v>30</v>
      </c>
      <c r="C46" s="20"/>
      <c r="D46" s="22">
        <v>0</v>
      </c>
    </row>
    <row r="47" spans="1:11" x14ac:dyDescent="0.25">
      <c r="A47" t="s">
        <v>62</v>
      </c>
      <c r="B47" t="s">
        <v>31</v>
      </c>
      <c r="C47" s="20"/>
      <c r="D47" s="22">
        <f>I38*0.2+0.6*H38*0.2</f>
        <v>0</v>
      </c>
    </row>
    <row r="49" spans="1:5" x14ac:dyDescent="0.25">
      <c r="B49" t="s">
        <v>93</v>
      </c>
      <c r="C49" s="27">
        <f>(C42+D42+C43+D43+C44+D44+C46+D46)*10/1000+(C45+D45)*13/1000+(C47+D47)/1000</f>
        <v>0</v>
      </c>
    </row>
    <row r="50" spans="1:5" x14ac:dyDescent="0.25">
      <c r="B50" t="s">
        <v>10</v>
      </c>
      <c r="C50" s="25">
        <f>(C42+D42)/1000*2.38+(C43+D43)/1000*2.38+(C44+D44)*0+(C45+D45)*0+(C46+D46)/1000*2.64</f>
        <v>0</v>
      </c>
    </row>
    <row r="51" spans="1:5" x14ac:dyDescent="0.25">
      <c r="A51" t="s">
        <v>63</v>
      </c>
      <c r="B51" t="s">
        <v>32</v>
      </c>
      <c r="C51" s="20"/>
    </row>
    <row r="54" spans="1:5" x14ac:dyDescent="0.25">
      <c r="A54" t="s">
        <v>83</v>
      </c>
      <c r="B54" t="s">
        <v>7</v>
      </c>
    </row>
    <row r="55" spans="1:5" x14ac:dyDescent="0.25">
      <c r="B55" t="s">
        <v>8</v>
      </c>
      <c r="C55" s="25">
        <f>C16+C32+C50</f>
        <v>0</v>
      </c>
    </row>
    <row r="56" spans="1:5" x14ac:dyDescent="0.25">
      <c r="B56" t="s">
        <v>33</v>
      </c>
      <c r="C56" s="22">
        <f>C17+C33+C51</f>
        <v>0</v>
      </c>
    </row>
    <row r="58" spans="1:5" x14ac:dyDescent="0.25">
      <c r="A58" t="s">
        <v>95</v>
      </c>
      <c r="B58" s="30" t="s">
        <v>161</v>
      </c>
      <c r="C58" s="29" t="s">
        <v>159</v>
      </c>
      <c r="D58" s="29" t="s">
        <v>162</v>
      </c>
      <c r="E58" s="29" t="s">
        <v>160</v>
      </c>
    </row>
    <row r="59" spans="1:5" x14ac:dyDescent="0.25">
      <c r="B59" t="s">
        <v>154</v>
      </c>
      <c r="C59" s="31"/>
      <c r="D59" s="31">
        <v>0</v>
      </c>
      <c r="E59" s="32">
        <f>IF(D59&gt;0,(VLOOKUP(C59,Datavalidering!A2:B57,2)*'2023'!D59),0)</f>
        <v>0</v>
      </c>
    </row>
    <row r="60" spans="1:5" x14ac:dyDescent="0.25">
      <c r="B60" t="s">
        <v>155</v>
      </c>
      <c r="C60" s="31"/>
      <c r="D60" s="31">
        <v>0</v>
      </c>
      <c r="E60" s="32">
        <f>IF(D60&gt;0,(VLOOKUP(C60,Datavalidering!A2:B57,2)*'2023'!D60),0)</f>
        <v>0</v>
      </c>
    </row>
    <row r="61" spans="1:5" x14ac:dyDescent="0.25">
      <c r="B61" t="s">
        <v>156</v>
      </c>
      <c r="C61" s="31"/>
      <c r="D61" s="31">
        <v>0</v>
      </c>
      <c r="E61" s="32">
        <f>IF(D61&gt;0,(VLOOKUP(C61,Datavalidering!A2:B57,2)*'2023'!D61),0)</f>
        <v>0</v>
      </c>
    </row>
    <row r="62" spans="1:5" x14ac:dyDescent="0.25">
      <c r="B62" t="s">
        <v>157</v>
      </c>
      <c r="C62" s="31"/>
      <c r="D62" s="31">
        <v>0</v>
      </c>
      <c r="E62" s="32">
        <f>IF(D62&gt;0,(VLOOKUP(C62,Datavalidering!A2:B57,2)*'2023'!D62),0)</f>
        <v>0</v>
      </c>
    </row>
    <row r="63" spans="1:5" x14ac:dyDescent="0.25">
      <c r="B63" t="s">
        <v>158</v>
      </c>
      <c r="C63" s="31"/>
      <c r="D63" s="31">
        <v>0</v>
      </c>
      <c r="E63" s="32">
        <f>IF(D63&gt;0,(VLOOKUP(C63,Datavalidering!A2:B57,2)*'2023'!D63),0)</f>
        <v>0</v>
      </c>
    </row>
    <row r="64" spans="1:5" x14ac:dyDescent="0.25">
      <c r="B64" t="s">
        <v>10</v>
      </c>
      <c r="C64" s="27">
        <f>SUM(E59:E63)/1000</f>
        <v>0</v>
      </c>
    </row>
  </sheetData>
  <mergeCells count="4">
    <mergeCell ref="C4:D4"/>
    <mergeCell ref="E4:F4"/>
    <mergeCell ref="G4:H4"/>
    <mergeCell ref="I4:J4"/>
  </mergeCell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A42FD1FE-54FC-4273-8FC6-8D7420068D9E}">
          <x14:formula1>
            <xm:f>Datavalidering!$A$2:$A$57</xm:f>
          </x14:formula1>
          <xm:sqref>C59:C63</xm:sqref>
        </x14:dataValidation>
        <x14:dataValidation type="list" allowBlank="1" showInputMessage="1" showErrorMessage="1" xr:uid="{2FC372CF-37AB-4133-91AC-3A9C192E801B}">
          <x14:formula1>
            <xm:f>Handbok!$C$53:$C$55</xm:f>
          </x14:formula1>
          <xm:sqref>J6:J10</xm:sqref>
        </x14:dataValidation>
        <x14:dataValidation type="list" allowBlank="1" showInputMessage="1" showErrorMessage="1" xr:uid="{1B5EDB8E-0926-49E8-8D43-8E6D0FA65F87}">
          <x14:formula1>
            <xm:f>Handbok!$B$53:$B$54</xm:f>
          </x14:formula1>
          <xm:sqref>E22:E26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DB474-EB09-4E2B-9E5A-2E637A7BB1CF}">
  <dimension ref="A3:N70"/>
  <sheetViews>
    <sheetView showGridLines="0" tabSelected="1" workbookViewId="0">
      <selection activeCell="I25" sqref="I25"/>
    </sheetView>
  </sheetViews>
  <sheetFormatPr defaultRowHeight="15.75" x14ac:dyDescent="0.25"/>
  <cols>
    <col min="1" max="1" width="7.5703125" style="67" customWidth="1"/>
    <col min="2" max="2" width="35.140625" style="33" customWidth="1"/>
    <col min="3" max="3" width="17.85546875" style="33" bestFit="1" customWidth="1"/>
    <col min="4" max="4" width="16.140625" style="33" customWidth="1"/>
    <col min="5" max="5" width="16.5703125" style="33" customWidth="1"/>
    <col min="6" max="6" width="17" style="33" customWidth="1"/>
    <col min="7" max="8" width="13.85546875" style="33" bestFit="1" customWidth="1"/>
    <col min="9" max="9" width="17.85546875" style="33" customWidth="1"/>
    <col min="10" max="10" width="19.5703125" style="33" customWidth="1"/>
    <col min="11" max="11" width="10.85546875" style="33" customWidth="1"/>
    <col min="12" max="16384" width="9.140625" style="33"/>
  </cols>
  <sheetData>
    <row r="3" spans="1:14" ht="23.25" customHeight="1" x14ac:dyDescent="0.4">
      <c r="A3" s="68" t="s">
        <v>47</v>
      </c>
      <c r="B3" s="38" t="s">
        <v>165</v>
      </c>
      <c r="C3" s="39"/>
      <c r="D3" s="40"/>
      <c r="F3" s="83" t="s">
        <v>206</v>
      </c>
      <c r="G3" s="83"/>
      <c r="H3" s="83"/>
      <c r="I3" s="83"/>
    </row>
    <row r="4" spans="1:14" ht="24" customHeight="1" x14ac:dyDescent="0.4">
      <c r="C4" s="41"/>
      <c r="F4" s="83" t="s">
        <v>207</v>
      </c>
      <c r="G4" s="83"/>
      <c r="H4" s="83"/>
      <c r="I4" s="83"/>
    </row>
    <row r="5" spans="1:14" ht="24" customHeight="1" x14ac:dyDescent="0.25">
      <c r="C5" s="41"/>
    </row>
    <row r="6" spans="1:14" x14ac:dyDescent="0.25">
      <c r="A6" s="79"/>
      <c r="B6" s="81" t="s">
        <v>203</v>
      </c>
      <c r="C6" s="69" t="s">
        <v>67</v>
      </c>
      <c r="D6" s="76"/>
      <c r="E6" s="76"/>
      <c r="F6" s="82"/>
      <c r="G6" s="82"/>
      <c r="H6" s="82"/>
      <c r="I6" s="70" t="s">
        <v>68</v>
      </c>
      <c r="J6" s="77"/>
      <c r="K6" s="76"/>
      <c r="L6" s="76"/>
      <c r="M6" s="76"/>
      <c r="N6" s="76"/>
    </row>
    <row r="7" spans="1:14" x14ac:dyDescent="0.25">
      <c r="A7" s="79"/>
      <c r="B7" s="76"/>
      <c r="C7" s="72" t="s">
        <v>64</v>
      </c>
      <c r="D7" s="72"/>
      <c r="E7" s="73" t="s">
        <v>65</v>
      </c>
      <c r="F7" s="73"/>
      <c r="G7" s="72" t="s">
        <v>66</v>
      </c>
      <c r="H7" s="72"/>
      <c r="I7" s="73" t="s">
        <v>84</v>
      </c>
      <c r="J7" s="73"/>
      <c r="K7" s="76"/>
      <c r="L7" s="76"/>
      <c r="M7" s="76"/>
      <c r="N7" s="76"/>
    </row>
    <row r="8" spans="1:14" x14ac:dyDescent="0.25">
      <c r="A8" s="79"/>
      <c r="B8" s="76"/>
      <c r="C8" s="74" t="s">
        <v>1</v>
      </c>
      <c r="D8" s="74" t="s">
        <v>4</v>
      </c>
      <c r="E8" s="75" t="s">
        <v>3</v>
      </c>
      <c r="F8" s="75" t="s">
        <v>6</v>
      </c>
      <c r="G8" s="74" t="s">
        <v>2</v>
      </c>
      <c r="H8" s="74" t="s">
        <v>5</v>
      </c>
      <c r="I8" s="75" t="s">
        <v>43</v>
      </c>
      <c r="J8" s="75" t="s">
        <v>85</v>
      </c>
      <c r="K8" s="76"/>
      <c r="L8" s="77"/>
      <c r="M8" s="76"/>
      <c r="N8" s="76"/>
    </row>
    <row r="9" spans="1:14" x14ac:dyDescent="0.25">
      <c r="A9" s="68" t="s">
        <v>48</v>
      </c>
      <c r="B9" s="80" t="s">
        <v>34</v>
      </c>
      <c r="C9" s="43"/>
      <c r="D9" s="43"/>
      <c r="E9" s="43"/>
      <c r="F9" s="43"/>
      <c r="G9" s="43"/>
      <c r="H9" s="43"/>
      <c r="I9" s="43"/>
      <c r="J9" s="71"/>
      <c r="K9" s="44">
        <f>IF(OR(J9="Jomala",J9="Godby"),C9*2.64+D9/10*2.64+E9*0+F9*0+G9*0+H9*0,C9*2.76+D9/10*2.76+E9*0+F9*0+G9*0+H9*0+0.1/10*2.76*I9)</f>
        <v>0</v>
      </c>
      <c r="L9" s="76" t="s">
        <v>8</v>
      </c>
      <c r="M9" s="77" t="s">
        <v>39</v>
      </c>
      <c r="N9" s="76"/>
    </row>
    <row r="10" spans="1:14" x14ac:dyDescent="0.25">
      <c r="A10" s="79"/>
      <c r="B10" s="80" t="s">
        <v>35</v>
      </c>
      <c r="C10" s="42"/>
      <c r="D10" s="42"/>
      <c r="E10" s="42"/>
      <c r="F10" s="42"/>
      <c r="G10" s="42"/>
      <c r="H10" s="42"/>
      <c r="I10" s="42"/>
      <c r="J10" s="39"/>
      <c r="K10" s="44">
        <f>IF(OR(J10="Jomala",J10="Godby"),C10*2.64+D10/10*2.64+E10*0+F10*0+G10*0+H10*0,C10*2.76+D10/10*2.76+E10*0+F10*0+G10*0+H10*0+0.1/10*2.76*I10)</f>
        <v>0</v>
      </c>
      <c r="L10" s="76" t="s">
        <v>8</v>
      </c>
      <c r="M10" s="77" t="s">
        <v>39</v>
      </c>
      <c r="N10" s="76"/>
    </row>
    <row r="11" spans="1:14" x14ac:dyDescent="0.25">
      <c r="A11" s="79"/>
      <c r="B11" s="80" t="s">
        <v>36</v>
      </c>
      <c r="C11" s="42"/>
      <c r="D11" s="42"/>
      <c r="E11" s="42"/>
      <c r="F11" s="42"/>
      <c r="G11" s="42"/>
      <c r="H11" s="42"/>
      <c r="I11" s="42"/>
      <c r="J11" s="39"/>
      <c r="K11" s="44">
        <f>IF(OR(J11="Jomala",J11="Godby"),C11*2.64+D11/10*2.64+E11*0+F11*0+G11*0+H11*0,C11*2.76+D11/10*2.76+E11*0+F11*0+G11*0+H11*0+0.1/10*2.76*I11)</f>
        <v>0</v>
      </c>
      <c r="L11" s="76" t="s">
        <v>8</v>
      </c>
      <c r="M11" s="77" t="s">
        <v>39</v>
      </c>
      <c r="N11" s="76"/>
    </row>
    <row r="12" spans="1:14" x14ac:dyDescent="0.25">
      <c r="A12" s="79"/>
      <c r="B12" s="80" t="s">
        <v>37</v>
      </c>
      <c r="C12" s="42"/>
      <c r="D12" s="42"/>
      <c r="E12" s="42"/>
      <c r="F12" s="42"/>
      <c r="G12" s="42"/>
      <c r="H12" s="42"/>
      <c r="I12" s="42"/>
      <c r="J12" s="39"/>
      <c r="K12" s="44">
        <f>IF(OR(J12="Jomala",J12="Godby"),C12*2.64+D12/10*2.64+E12*0+F12*0+G12*0+H12*0,C12*2.76+D12/10*2.76+E12*0+F12*0+G12*0+H12*0+0.1/10*2.76*I12)</f>
        <v>0</v>
      </c>
      <c r="L12" s="76" t="s">
        <v>8</v>
      </c>
      <c r="M12" s="77" t="s">
        <v>39</v>
      </c>
      <c r="N12" s="76"/>
    </row>
    <row r="13" spans="1:14" x14ac:dyDescent="0.25">
      <c r="A13" s="79"/>
      <c r="B13" s="80" t="s">
        <v>38</v>
      </c>
      <c r="C13" s="42"/>
      <c r="D13" s="42"/>
      <c r="E13" s="42"/>
      <c r="F13" s="42"/>
      <c r="G13" s="42"/>
      <c r="H13" s="42"/>
      <c r="I13" s="42"/>
      <c r="J13" s="39"/>
      <c r="K13" s="44">
        <f>IF(OR(J13="Jomala",J13="Godby"),C13*2.64+D13/10*2.64+E13*0+F13*0+G13*0+H13*0,C13*2.76+D13/10*2.76+E13*0+F13*0+G13*0+H13*0+0.1/10*2.76*I13)</f>
        <v>0</v>
      </c>
      <c r="L13" s="76" t="s">
        <v>8</v>
      </c>
      <c r="M13" s="77" t="s">
        <v>39</v>
      </c>
      <c r="N13" s="76"/>
    </row>
    <row r="14" spans="1:14" x14ac:dyDescent="0.25">
      <c r="A14" s="79"/>
      <c r="B14" s="76"/>
      <c r="C14" s="78"/>
      <c r="D14" s="78"/>
      <c r="E14" s="78"/>
      <c r="F14" s="78"/>
      <c r="G14" s="78"/>
      <c r="H14" s="78"/>
      <c r="I14" s="78"/>
      <c r="J14" s="78"/>
      <c r="K14" s="76"/>
      <c r="L14" s="76"/>
      <c r="M14" s="76"/>
      <c r="N14" s="76"/>
    </row>
    <row r="15" spans="1:14" x14ac:dyDescent="0.25">
      <c r="A15" s="79"/>
      <c r="B15" s="77" t="s">
        <v>40</v>
      </c>
      <c r="C15" s="78"/>
      <c r="D15" s="78"/>
      <c r="E15" s="78"/>
      <c r="F15" s="78"/>
      <c r="G15" s="78"/>
      <c r="H15" s="78"/>
      <c r="I15" s="78"/>
      <c r="J15" s="78"/>
      <c r="K15" s="76"/>
      <c r="L15" s="76"/>
      <c r="M15" s="76"/>
      <c r="N15" s="76"/>
    </row>
    <row r="16" spans="1:14" x14ac:dyDescent="0.25">
      <c r="A16" s="79"/>
      <c r="B16" s="76" t="s">
        <v>7</v>
      </c>
      <c r="C16" s="45">
        <f t="shared" ref="C16:I16" si="0">SUM(C9:C15)</f>
        <v>0</v>
      </c>
      <c r="D16" s="45">
        <f t="shared" si="0"/>
        <v>0</v>
      </c>
      <c r="E16" s="45">
        <f t="shared" si="0"/>
        <v>0</v>
      </c>
      <c r="F16" s="45">
        <f t="shared" si="0"/>
        <v>0</v>
      </c>
      <c r="G16" s="45">
        <f t="shared" si="0"/>
        <v>0</v>
      </c>
      <c r="H16" s="45">
        <f t="shared" si="0"/>
        <v>0</v>
      </c>
      <c r="I16" s="45">
        <f t="shared" si="0"/>
        <v>0</v>
      </c>
      <c r="J16" s="77" t="s">
        <v>39</v>
      </c>
      <c r="K16" s="76"/>
      <c r="L16" s="76"/>
      <c r="M16" s="76"/>
      <c r="N16" s="76"/>
    </row>
    <row r="17" spans="1:14" x14ac:dyDescent="0.25">
      <c r="A17" s="79"/>
      <c r="B17" s="76"/>
      <c r="C17" s="76"/>
      <c r="D17" s="76"/>
      <c r="E17" s="76"/>
      <c r="F17" s="76"/>
      <c r="G17" s="76"/>
      <c r="H17" s="76"/>
      <c r="I17" s="76"/>
      <c r="J17" s="76"/>
      <c r="K17" s="76"/>
      <c r="L17" s="76"/>
      <c r="M17" s="76"/>
      <c r="N17" s="76"/>
    </row>
    <row r="18" spans="1:14" x14ac:dyDescent="0.25">
      <c r="A18" s="79"/>
      <c r="B18" s="76" t="s">
        <v>9</v>
      </c>
      <c r="C18" s="45">
        <f>C16*10+D16*4.8+E16*4.6+F16+G16+H16+I16</f>
        <v>0</v>
      </c>
      <c r="D18" s="77" t="s">
        <v>39</v>
      </c>
      <c r="E18" s="76"/>
      <c r="F18" s="76"/>
      <c r="G18" s="76"/>
      <c r="H18" s="76"/>
      <c r="I18" s="76"/>
      <c r="J18" s="76"/>
      <c r="K18" s="76"/>
      <c r="L18" s="76"/>
      <c r="M18" s="76"/>
      <c r="N18" s="76"/>
    </row>
    <row r="19" spans="1:14" x14ac:dyDescent="0.25">
      <c r="A19" s="79"/>
      <c r="B19" s="76" t="s">
        <v>11</v>
      </c>
      <c r="C19" s="44">
        <f>SUM(K9:K15)</f>
        <v>0</v>
      </c>
      <c r="D19" s="77" t="s">
        <v>39</v>
      </c>
      <c r="E19" s="76"/>
      <c r="F19" s="76"/>
      <c r="G19" s="76"/>
      <c r="H19" s="76"/>
      <c r="I19" s="76"/>
      <c r="J19" s="76"/>
      <c r="K19" s="76"/>
      <c r="L19" s="76"/>
      <c r="M19" s="76"/>
      <c r="N19" s="76"/>
    </row>
    <row r="20" spans="1:14" x14ac:dyDescent="0.25">
      <c r="A20" s="68" t="s">
        <v>51</v>
      </c>
      <c r="B20" s="76" t="s">
        <v>17</v>
      </c>
      <c r="C20" s="42"/>
      <c r="D20" s="77" t="s">
        <v>42</v>
      </c>
      <c r="E20" s="76"/>
      <c r="F20" s="76"/>
      <c r="G20" s="76"/>
      <c r="H20" s="76"/>
      <c r="I20" s="76"/>
      <c r="J20" s="76"/>
      <c r="K20" s="76"/>
      <c r="L20" s="76"/>
      <c r="M20" s="76"/>
      <c r="N20" s="76"/>
    </row>
    <row r="21" spans="1:14" x14ac:dyDescent="0.25">
      <c r="A21" s="79"/>
      <c r="B21" s="76" t="s">
        <v>46</v>
      </c>
      <c r="C21" s="45">
        <f>E16*4.6+F16+G16*4.8+H16+I16*0.85</f>
        <v>0</v>
      </c>
      <c r="D21" s="77" t="s">
        <v>39</v>
      </c>
      <c r="E21" s="76"/>
      <c r="F21" s="76"/>
      <c r="G21" s="76"/>
      <c r="H21" s="76"/>
      <c r="I21" s="76"/>
      <c r="J21" s="76"/>
      <c r="K21" s="76"/>
      <c r="L21" s="76"/>
      <c r="M21" s="76"/>
      <c r="N21" s="76"/>
    </row>
    <row r="22" spans="1:14" x14ac:dyDescent="0.25">
      <c r="D22" s="40"/>
    </row>
    <row r="23" spans="1:14" x14ac:dyDescent="0.25">
      <c r="A23" s="79"/>
      <c r="B23" s="81" t="s">
        <v>204</v>
      </c>
      <c r="C23" s="76"/>
      <c r="D23" s="85"/>
      <c r="E23" s="69" t="s">
        <v>54</v>
      </c>
      <c r="F23" s="69" t="s">
        <v>55</v>
      </c>
      <c r="G23" s="76"/>
      <c r="H23" s="76"/>
      <c r="I23" s="76"/>
      <c r="J23" s="76"/>
      <c r="K23" s="76"/>
      <c r="L23" s="76"/>
      <c r="M23" s="76"/>
      <c r="N23" s="76"/>
    </row>
    <row r="24" spans="1:14" x14ac:dyDescent="0.25">
      <c r="A24" s="79"/>
      <c r="B24" s="76"/>
      <c r="C24" s="81" t="s">
        <v>13</v>
      </c>
      <c r="D24" s="76"/>
      <c r="E24" s="84" t="s">
        <v>76</v>
      </c>
      <c r="F24" s="84" t="s">
        <v>16</v>
      </c>
      <c r="G24" s="76"/>
      <c r="H24" s="76"/>
      <c r="I24" s="76"/>
      <c r="J24" s="76"/>
      <c r="K24" s="76"/>
      <c r="L24" s="76"/>
      <c r="M24" s="76"/>
      <c r="N24" s="76"/>
    </row>
    <row r="25" spans="1:14" x14ac:dyDescent="0.25">
      <c r="A25" s="68" t="s">
        <v>53</v>
      </c>
      <c r="B25" s="76" t="s">
        <v>34</v>
      </c>
      <c r="C25" s="42"/>
      <c r="D25" s="78"/>
      <c r="E25" s="39"/>
      <c r="F25" s="42"/>
      <c r="G25" s="87"/>
      <c r="H25" s="87"/>
      <c r="I25" s="44">
        <f>IF(E25="Ja",0*C25/1000000,455*C25/1000000)</f>
        <v>0</v>
      </c>
      <c r="J25" s="76" t="s">
        <v>8</v>
      </c>
      <c r="K25" s="77" t="s">
        <v>39</v>
      </c>
      <c r="L25" s="76"/>
      <c r="M25" s="76"/>
      <c r="N25" s="76"/>
    </row>
    <row r="26" spans="1:14" x14ac:dyDescent="0.25">
      <c r="A26" s="79"/>
      <c r="B26" s="76" t="s">
        <v>35</v>
      </c>
      <c r="C26" s="42"/>
      <c r="D26" s="78"/>
      <c r="E26" s="39"/>
      <c r="F26" s="42"/>
      <c r="G26" s="87"/>
      <c r="H26" s="87"/>
      <c r="I26" s="44">
        <f>IF(E26="Ja",0*C26/1000000,455*C26/1000000)</f>
        <v>0</v>
      </c>
      <c r="J26" s="76" t="s">
        <v>8</v>
      </c>
      <c r="K26" s="77" t="s">
        <v>39</v>
      </c>
      <c r="L26" s="76"/>
      <c r="M26" s="76"/>
      <c r="N26" s="76"/>
    </row>
    <row r="27" spans="1:14" x14ac:dyDescent="0.25">
      <c r="A27" s="79"/>
      <c r="B27" s="76" t="s">
        <v>36</v>
      </c>
      <c r="C27" s="42"/>
      <c r="D27" s="78"/>
      <c r="E27" s="39"/>
      <c r="F27" s="42"/>
      <c r="G27" s="87"/>
      <c r="H27" s="87"/>
      <c r="I27" s="44">
        <f>IF(E27="Ja",0*C27/1000000,455*C27/1000000)</f>
        <v>0</v>
      </c>
      <c r="J27" s="76" t="s">
        <v>8</v>
      </c>
      <c r="K27" s="77" t="s">
        <v>39</v>
      </c>
      <c r="L27" s="76"/>
      <c r="M27" s="76"/>
      <c r="N27" s="76"/>
    </row>
    <row r="28" spans="1:14" x14ac:dyDescent="0.25">
      <c r="A28" s="79"/>
      <c r="B28" s="76" t="s">
        <v>37</v>
      </c>
      <c r="C28" s="42"/>
      <c r="D28" s="78"/>
      <c r="E28" s="39"/>
      <c r="F28" s="42"/>
      <c r="G28" s="87"/>
      <c r="H28" s="87"/>
      <c r="I28" s="44">
        <f>IF(E28="Ja",0*C28/1000000,455*C28/1000000)</f>
        <v>0</v>
      </c>
      <c r="J28" s="76" t="s">
        <v>8</v>
      </c>
      <c r="K28" s="77" t="s">
        <v>39</v>
      </c>
      <c r="L28" s="76"/>
      <c r="M28" s="76"/>
      <c r="N28" s="76"/>
    </row>
    <row r="29" spans="1:14" x14ac:dyDescent="0.25">
      <c r="A29" s="79"/>
      <c r="B29" s="76" t="s">
        <v>38</v>
      </c>
      <c r="C29" s="42"/>
      <c r="D29" s="78"/>
      <c r="E29" s="39"/>
      <c r="F29" s="42"/>
      <c r="G29" s="87"/>
      <c r="H29" s="87"/>
      <c r="I29" s="44">
        <f>IF(E29="Ja",0*C29/1000000,455*C29/1000000)</f>
        <v>0</v>
      </c>
      <c r="J29" s="76" t="s">
        <v>8</v>
      </c>
      <c r="K29" s="77" t="s">
        <v>39</v>
      </c>
      <c r="L29" s="76"/>
      <c r="M29" s="76"/>
      <c r="N29" s="76"/>
    </row>
    <row r="30" spans="1:14" x14ac:dyDescent="0.25">
      <c r="A30" s="79"/>
      <c r="B30" s="76"/>
      <c r="C30" s="78"/>
      <c r="D30" s="78"/>
      <c r="E30" s="78"/>
      <c r="F30" s="78"/>
      <c r="G30" s="76"/>
      <c r="H30" s="76"/>
      <c r="I30" s="76"/>
      <c r="J30" s="76"/>
      <c r="K30" s="76"/>
      <c r="L30" s="76"/>
      <c r="M30" s="76"/>
      <c r="N30" s="76"/>
    </row>
    <row r="31" spans="1:14" x14ac:dyDescent="0.25">
      <c r="A31" s="79"/>
      <c r="B31" s="77" t="s">
        <v>40</v>
      </c>
      <c r="C31" s="78"/>
      <c r="D31" s="78"/>
      <c r="E31" s="78"/>
      <c r="F31" s="78"/>
      <c r="G31" s="76"/>
      <c r="H31" s="76"/>
      <c r="I31" s="76"/>
      <c r="J31" s="76"/>
      <c r="K31" s="76"/>
      <c r="L31" s="76"/>
      <c r="M31" s="76"/>
      <c r="N31" s="76"/>
    </row>
    <row r="32" spans="1:14" x14ac:dyDescent="0.25">
      <c r="A32" s="79"/>
      <c r="B32" s="76" t="s">
        <v>7</v>
      </c>
      <c r="C32" s="45">
        <f>SUM(C25:C29)</f>
        <v>0</v>
      </c>
      <c r="D32" s="76"/>
      <c r="E32" s="76"/>
      <c r="F32" s="45">
        <f>SUM(F25:F29)</f>
        <v>0</v>
      </c>
      <c r="G32" s="77" t="s">
        <v>39</v>
      </c>
      <c r="H32" s="76"/>
      <c r="I32" s="76"/>
      <c r="J32" s="76"/>
      <c r="K32" s="76"/>
      <c r="L32" s="76"/>
      <c r="M32" s="76"/>
      <c r="N32" s="76"/>
    </row>
    <row r="33" spans="1:14" x14ac:dyDescent="0.25">
      <c r="A33" s="79"/>
      <c r="B33" s="76"/>
      <c r="C33" s="86"/>
      <c r="D33" s="76"/>
      <c r="E33" s="76"/>
      <c r="F33" s="76"/>
      <c r="G33" s="76"/>
      <c r="H33" s="76"/>
      <c r="I33" s="76"/>
      <c r="J33" s="76"/>
      <c r="K33" s="76"/>
      <c r="L33" s="76"/>
      <c r="M33" s="76"/>
      <c r="N33" s="76"/>
    </row>
    <row r="34" spans="1:14" x14ac:dyDescent="0.25">
      <c r="A34" s="79"/>
      <c r="B34" s="76" t="s">
        <v>14</v>
      </c>
      <c r="C34" s="45">
        <f>C32+F32</f>
        <v>0</v>
      </c>
      <c r="D34" s="77" t="s">
        <v>39</v>
      </c>
      <c r="E34" s="76"/>
      <c r="F34" s="76"/>
      <c r="G34" s="76"/>
      <c r="H34" s="76"/>
      <c r="I34" s="76"/>
      <c r="J34" s="76"/>
      <c r="K34" s="76"/>
      <c r="L34" s="76"/>
      <c r="M34" s="76"/>
      <c r="N34" s="76"/>
    </row>
    <row r="35" spans="1:14" x14ac:dyDescent="0.25">
      <c r="A35" s="79"/>
      <c r="B35" s="76" t="s">
        <v>15</v>
      </c>
      <c r="C35" s="44">
        <f>SUM(I25:I29)</f>
        <v>0</v>
      </c>
      <c r="D35" s="77" t="s">
        <v>39</v>
      </c>
      <c r="E35" s="76"/>
      <c r="F35" s="76"/>
      <c r="G35" s="76"/>
      <c r="H35" s="76"/>
      <c r="I35" s="76"/>
      <c r="J35" s="76"/>
      <c r="K35" s="76"/>
      <c r="L35" s="76"/>
      <c r="M35" s="76"/>
      <c r="N35" s="76"/>
    </row>
    <row r="36" spans="1:14" x14ac:dyDescent="0.25">
      <c r="A36" s="68" t="s">
        <v>56</v>
      </c>
      <c r="B36" s="76" t="s">
        <v>18</v>
      </c>
      <c r="C36" s="42"/>
      <c r="D36" s="77" t="s">
        <v>41</v>
      </c>
      <c r="E36" s="76"/>
      <c r="F36" s="76"/>
      <c r="G36" s="76"/>
      <c r="H36" s="76"/>
      <c r="I36" s="76"/>
      <c r="J36" s="76"/>
      <c r="K36" s="76"/>
      <c r="L36" s="76"/>
      <c r="M36" s="76"/>
      <c r="N36" s="76"/>
    </row>
    <row r="38" spans="1:14" x14ac:dyDescent="0.25">
      <c r="A38" s="79"/>
      <c r="B38" s="81" t="s">
        <v>205</v>
      </c>
      <c r="C38" s="76"/>
      <c r="D38" s="76"/>
      <c r="E38" s="68" t="s">
        <v>58</v>
      </c>
      <c r="F38" s="76"/>
      <c r="G38" s="76"/>
      <c r="H38" s="76"/>
      <c r="I38" s="76"/>
      <c r="J38" s="76"/>
      <c r="K38" s="76"/>
      <c r="L38" s="76"/>
      <c r="M38" s="76"/>
      <c r="N38" s="76"/>
    </row>
    <row r="39" spans="1:14" x14ac:dyDescent="0.25">
      <c r="A39" s="79"/>
      <c r="B39" s="76"/>
      <c r="C39" s="81" t="s">
        <v>21</v>
      </c>
      <c r="D39" s="81" t="s">
        <v>22</v>
      </c>
      <c r="E39" s="81" t="s">
        <v>79</v>
      </c>
      <c r="F39" s="81" t="s">
        <v>82</v>
      </c>
      <c r="G39" s="81" t="s">
        <v>23</v>
      </c>
      <c r="H39" s="81" t="s">
        <v>24</v>
      </c>
      <c r="I39" s="81" t="s">
        <v>92</v>
      </c>
      <c r="J39" s="81" t="s">
        <v>25</v>
      </c>
      <c r="K39" s="81" t="s">
        <v>26</v>
      </c>
      <c r="L39" s="76"/>
      <c r="M39" s="76"/>
      <c r="N39" s="76"/>
    </row>
    <row r="40" spans="1:14" x14ac:dyDescent="0.25">
      <c r="A40" s="79" t="s">
        <v>57</v>
      </c>
      <c r="B40" s="76" t="s">
        <v>20</v>
      </c>
      <c r="C40" s="46"/>
      <c r="D40" s="46"/>
      <c r="E40" s="42"/>
      <c r="F40" s="42"/>
      <c r="G40" s="46"/>
      <c r="H40" s="46"/>
      <c r="I40" s="46"/>
      <c r="J40" s="46"/>
      <c r="K40" s="46"/>
      <c r="L40" s="76"/>
      <c r="M40" s="76"/>
      <c r="N40" s="76"/>
    </row>
    <row r="41" spans="1:14" x14ac:dyDescent="0.25">
      <c r="A41" s="79"/>
      <c r="B41" s="76" t="s">
        <v>77</v>
      </c>
      <c r="C41" s="46"/>
      <c r="D41" s="46"/>
      <c r="E41" s="46"/>
      <c r="F41" s="46"/>
      <c r="G41" s="46"/>
      <c r="H41" s="46"/>
      <c r="I41" s="46"/>
      <c r="J41" s="46"/>
      <c r="K41" s="46"/>
      <c r="L41" s="76"/>
      <c r="M41" s="76"/>
      <c r="N41" s="76"/>
    </row>
    <row r="42" spans="1:14" x14ac:dyDescent="0.25">
      <c r="A42" s="79"/>
      <c r="B42" s="76"/>
      <c r="C42" s="76"/>
      <c r="D42" s="76"/>
      <c r="E42" s="76"/>
      <c r="F42" s="76"/>
      <c r="G42" s="76"/>
      <c r="H42" s="76"/>
      <c r="I42" s="76"/>
      <c r="J42" s="76"/>
      <c r="K42" s="76"/>
      <c r="L42" s="76"/>
      <c r="M42" s="76"/>
      <c r="N42" s="76"/>
    </row>
    <row r="43" spans="1:14" x14ac:dyDescent="0.25">
      <c r="A43" s="79"/>
      <c r="B43" s="76"/>
      <c r="C43" s="76"/>
      <c r="D43" s="68" t="s">
        <v>60</v>
      </c>
      <c r="E43" s="76"/>
      <c r="F43" s="76"/>
      <c r="G43" s="76"/>
      <c r="H43" s="76"/>
      <c r="I43" s="76"/>
      <c r="J43" s="76"/>
      <c r="K43" s="76"/>
      <c r="L43" s="76"/>
      <c r="M43" s="76"/>
      <c r="N43" s="76"/>
    </row>
    <row r="44" spans="1:14" x14ac:dyDescent="0.25">
      <c r="A44" s="79"/>
      <c r="B44" s="76"/>
      <c r="C44" s="81" t="s">
        <v>27</v>
      </c>
      <c r="D44" s="81" t="s">
        <v>78</v>
      </c>
      <c r="E44" s="76"/>
      <c r="F44" s="76"/>
      <c r="G44" s="76"/>
      <c r="H44" s="76"/>
      <c r="I44" s="76"/>
      <c r="J44" s="76"/>
      <c r="K44" s="76"/>
      <c r="L44" s="76"/>
      <c r="M44" s="76"/>
      <c r="N44" s="76"/>
    </row>
    <row r="45" spans="1:14" x14ac:dyDescent="0.25">
      <c r="A45" s="79"/>
      <c r="B45" s="76" t="s">
        <v>28</v>
      </c>
      <c r="C45" s="42"/>
      <c r="D45" s="45">
        <f>C41*0.075+G41*0.045+H41*0.03</f>
        <v>0</v>
      </c>
      <c r="E45" s="76"/>
      <c r="F45" s="76"/>
      <c r="G45" s="76"/>
      <c r="H45" s="76"/>
      <c r="I45" s="76"/>
      <c r="J45" s="76"/>
      <c r="K45" s="76"/>
      <c r="L45" s="76"/>
      <c r="M45" s="76"/>
      <c r="N45" s="76"/>
    </row>
    <row r="46" spans="1:14" x14ac:dyDescent="0.25">
      <c r="A46" s="79"/>
      <c r="B46" s="76" t="s">
        <v>29</v>
      </c>
      <c r="C46" s="42"/>
      <c r="D46" s="45">
        <f>D41*0.07</f>
        <v>0</v>
      </c>
      <c r="E46" s="76"/>
      <c r="F46" s="76"/>
      <c r="G46" s="76"/>
      <c r="H46" s="76"/>
      <c r="I46" s="76"/>
      <c r="J46" s="76"/>
      <c r="K46" s="76"/>
      <c r="L46" s="76"/>
      <c r="M46" s="76"/>
      <c r="N46" s="76"/>
    </row>
    <row r="47" spans="1:14" x14ac:dyDescent="0.25">
      <c r="A47" s="79"/>
      <c r="B47" s="76" t="s">
        <v>80</v>
      </c>
      <c r="C47" s="42"/>
      <c r="D47" s="45">
        <f>E41*0.07</f>
        <v>0</v>
      </c>
      <c r="E47" s="76"/>
      <c r="F47" s="76"/>
      <c r="G47" s="76"/>
      <c r="H47" s="76"/>
      <c r="I47" s="76"/>
      <c r="J47" s="76"/>
      <c r="K47" s="76"/>
      <c r="L47" s="76"/>
      <c r="M47" s="76"/>
      <c r="N47" s="76"/>
    </row>
    <row r="48" spans="1:14" x14ac:dyDescent="0.25">
      <c r="A48" s="79"/>
      <c r="B48" s="76" t="s">
        <v>81</v>
      </c>
      <c r="C48" s="42"/>
      <c r="D48" s="45">
        <f>F41*0.04</f>
        <v>0</v>
      </c>
      <c r="E48" s="76"/>
      <c r="F48" s="76"/>
      <c r="G48" s="76"/>
      <c r="H48" s="76"/>
      <c r="I48" s="76"/>
      <c r="J48" s="76"/>
      <c r="K48" s="76"/>
      <c r="L48" s="76"/>
      <c r="M48" s="76"/>
      <c r="N48" s="76"/>
    </row>
    <row r="49" spans="1:14" x14ac:dyDescent="0.25">
      <c r="A49" s="79"/>
      <c r="B49" s="76"/>
      <c r="C49" s="88"/>
      <c r="D49" s="89"/>
      <c r="E49" s="76"/>
      <c r="F49" s="76"/>
      <c r="G49" s="76"/>
      <c r="H49" s="76"/>
      <c r="I49" s="76"/>
      <c r="J49" s="76"/>
      <c r="K49" s="76"/>
      <c r="L49" s="76"/>
      <c r="M49" s="76"/>
      <c r="N49" s="76"/>
    </row>
    <row r="50" spans="1:14" x14ac:dyDescent="0.25">
      <c r="A50" s="68" t="s">
        <v>61</v>
      </c>
      <c r="B50" s="76" t="s">
        <v>30</v>
      </c>
      <c r="C50" s="42"/>
      <c r="D50" s="45">
        <v>0</v>
      </c>
      <c r="E50" s="76"/>
      <c r="F50" s="76"/>
      <c r="G50" s="76"/>
      <c r="H50" s="76"/>
      <c r="I50" s="76"/>
      <c r="J50" s="76"/>
      <c r="K50" s="76"/>
      <c r="L50" s="76"/>
      <c r="M50" s="76"/>
      <c r="N50" s="76"/>
    </row>
    <row r="51" spans="1:14" x14ac:dyDescent="0.25">
      <c r="A51" s="68" t="s">
        <v>62</v>
      </c>
      <c r="B51" s="76" t="s">
        <v>31</v>
      </c>
      <c r="C51" s="42"/>
      <c r="D51" s="45">
        <f>I41*0.2+0.6*H41*0.2</f>
        <v>0</v>
      </c>
      <c r="E51" s="76"/>
      <c r="F51" s="76"/>
      <c r="G51" s="76"/>
      <c r="H51" s="76"/>
      <c r="I51" s="76"/>
      <c r="J51" s="76"/>
      <c r="K51" s="76"/>
      <c r="L51" s="76"/>
      <c r="M51" s="76"/>
      <c r="N51" s="76"/>
    </row>
    <row r="52" spans="1:14" x14ac:dyDescent="0.25">
      <c r="A52" s="79"/>
      <c r="B52" s="76"/>
      <c r="C52" s="76"/>
      <c r="D52" s="76"/>
      <c r="E52" s="76"/>
      <c r="F52" s="76"/>
      <c r="G52" s="76"/>
      <c r="H52" s="76"/>
      <c r="I52" s="76"/>
      <c r="J52" s="76"/>
      <c r="K52" s="76"/>
      <c r="L52" s="76"/>
      <c r="M52" s="76"/>
      <c r="N52" s="76"/>
    </row>
    <row r="53" spans="1:14" x14ac:dyDescent="0.25">
      <c r="A53" s="79"/>
      <c r="B53" s="76" t="s">
        <v>93</v>
      </c>
      <c r="C53" s="47">
        <f>(C45+D45+C46+D46+C47+D47+C50+D50)*10/1000+(C48+D48)*13/1000+(C51+D51)/1000</f>
        <v>0</v>
      </c>
      <c r="D53" s="76"/>
      <c r="E53" s="76"/>
      <c r="F53" s="76"/>
      <c r="G53" s="76"/>
      <c r="H53" s="76"/>
      <c r="I53" s="76"/>
      <c r="J53" s="76"/>
      <c r="K53" s="76"/>
      <c r="L53" s="76"/>
      <c r="M53" s="76"/>
      <c r="N53" s="76"/>
    </row>
    <row r="54" spans="1:14" x14ac:dyDescent="0.25">
      <c r="A54" s="79"/>
      <c r="B54" s="76" t="s">
        <v>10</v>
      </c>
      <c r="C54" s="44">
        <f>(C45+D45)/1000*2.38+(C46+D46)/1000*2.38+(C47+D47)*0+(C48+D48)*0+(C50+D50)/1000*2.64</f>
        <v>0</v>
      </c>
      <c r="D54" s="76"/>
      <c r="E54" s="76"/>
      <c r="F54" s="76"/>
      <c r="G54" s="76"/>
      <c r="H54" s="76"/>
      <c r="I54" s="76"/>
      <c r="J54" s="76"/>
      <c r="K54" s="76"/>
      <c r="L54" s="76"/>
      <c r="M54" s="76"/>
      <c r="N54" s="76"/>
    </row>
    <row r="55" spans="1:14" x14ac:dyDescent="0.25">
      <c r="A55" s="68" t="s">
        <v>63</v>
      </c>
      <c r="B55" s="76" t="s">
        <v>32</v>
      </c>
      <c r="C55" s="42"/>
      <c r="D55" s="76"/>
      <c r="E55" s="76"/>
      <c r="F55" s="76"/>
      <c r="G55" s="76"/>
      <c r="H55" s="76"/>
      <c r="I55" s="76"/>
      <c r="J55" s="76"/>
      <c r="K55" s="76"/>
      <c r="L55" s="76"/>
      <c r="M55" s="76"/>
      <c r="N55" s="76"/>
    </row>
    <row r="56" spans="1:14" x14ac:dyDescent="0.25">
      <c r="A56" s="79"/>
      <c r="B56" s="76"/>
      <c r="C56" s="76"/>
      <c r="D56" s="76"/>
      <c r="E56" s="76"/>
      <c r="F56" s="76"/>
      <c r="G56" s="76"/>
      <c r="H56" s="76"/>
      <c r="I56" s="76"/>
      <c r="J56" s="76"/>
      <c r="K56" s="76"/>
      <c r="L56" s="76"/>
      <c r="M56" s="76"/>
      <c r="N56" s="76"/>
    </row>
    <row r="57" spans="1:14" x14ac:dyDescent="0.25">
      <c r="A57" s="79"/>
      <c r="B57" s="76"/>
      <c r="C57" s="76"/>
      <c r="D57" s="76"/>
      <c r="E57" s="76"/>
      <c r="F57" s="76"/>
      <c r="G57" s="76"/>
      <c r="H57" s="76"/>
      <c r="I57" s="76"/>
      <c r="J57" s="76"/>
      <c r="K57" s="76"/>
      <c r="L57" s="76"/>
      <c r="M57" s="76"/>
      <c r="N57" s="76"/>
    </row>
    <row r="58" spans="1:14" x14ac:dyDescent="0.25">
      <c r="A58" s="68" t="s">
        <v>83</v>
      </c>
      <c r="B58" s="76" t="s">
        <v>7</v>
      </c>
      <c r="C58" s="76"/>
      <c r="D58" s="76"/>
      <c r="E58" s="76"/>
      <c r="F58" s="76"/>
      <c r="G58" s="76"/>
      <c r="H58" s="76"/>
      <c r="I58" s="76"/>
      <c r="J58" s="76"/>
      <c r="K58" s="76"/>
      <c r="L58" s="76"/>
      <c r="M58" s="76"/>
      <c r="N58" s="76"/>
    </row>
    <row r="59" spans="1:14" x14ac:dyDescent="0.25">
      <c r="A59" s="79"/>
      <c r="B59" s="76" t="s">
        <v>8</v>
      </c>
      <c r="C59" s="44">
        <f>C19+C35+C54</f>
        <v>0</v>
      </c>
      <c r="D59" s="76"/>
      <c r="E59" s="76"/>
      <c r="F59" s="76"/>
      <c r="G59" s="76"/>
      <c r="H59" s="76"/>
      <c r="I59" s="76"/>
      <c r="J59" s="76"/>
      <c r="K59" s="76"/>
      <c r="L59" s="76"/>
      <c r="M59" s="76"/>
      <c r="N59" s="76"/>
    </row>
    <row r="60" spans="1:14" x14ac:dyDescent="0.25">
      <c r="A60" s="79"/>
      <c r="B60" s="76" t="s">
        <v>33</v>
      </c>
      <c r="C60" s="45">
        <f>C20+C36+C55</f>
        <v>0</v>
      </c>
      <c r="D60" s="76"/>
      <c r="E60" s="76"/>
      <c r="F60" s="76"/>
      <c r="G60" s="76"/>
      <c r="H60" s="76"/>
      <c r="I60" s="76"/>
      <c r="J60" s="76"/>
      <c r="K60" s="76"/>
      <c r="L60" s="76"/>
      <c r="M60" s="76"/>
      <c r="N60" s="76"/>
    </row>
    <row r="61" spans="1:14" x14ac:dyDescent="0.25">
      <c r="A61" s="79"/>
      <c r="B61" s="76"/>
      <c r="C61" s="76"/>
      <c r="D61" s="76"/>
      <c r="E61" s="76"/>
      <c r="F61" s="76"/>
      <c r="G61" s="76"/>
      <c r="H61" s="76"/>
      <c r="I61" s="76"/>
      <c r="J61" s="76"/>
      <c r="K61" s="76"/>
      <c r="L61" s="76"/>
      <c r="M61" s="76"/>
      <c r="N61" s="76"/>
    </row>
    <row r="62" spans="1:14" ht="15" x14ac:dyDescent="0.25">
      <c r="A62" s="33"/>
    </row>
    <row r="63" spans="1:14" x14ac:dyDescent="0.25">
      <c r="A63" s="68" t="s">
        <v>95</v>
      </c>
      <c r="B63" s="90" t="s">
        <v>161</v>
      </c>
      <c r="C63" s="91" t="s">
        <v>159</v>
      </c>
      <c r="D63" s="90" t="s">
        <v>162</v>
      </c>
      <c r="E63" s="91" t="s">
        <v>160</v>
      </c>
      <c r="F63" s="76"/>
      <c r="G63" s="76"/>
      <c r="H63" s="76"/>
      <c r="I63" s="76"/>
      <c r="J63" s="76"/>
      <c r="K63" s="76"/>
      <c r="L63" s="76"/>
      <c r="M63" s="76"/>
      <c r="N63" s="76"/>
    </row>
    <row r="64" spans="1:14" x14ac:dyDescent="0.25">
      <c r="A64" s="79"/>
      <c r="B64" s="76" t="s">
        <v>154</v>
      </c>
      <c r="C64" s="48"/>
      <c r="D64" s="48">
        <v>0</v>
      </c>
      <c r="E64" s="49">
        <f>IF(D64&gt;0,(VLOOKUP(C64,[1]Datavalidering!A2:B57,2)*'[1]2023'!D59),0)</f>
        <v>0</v>
      </c>
      <c r="F64" s="76"/>
      <c r="G64" s="76"/>
      <c r="H64" s="76"/>
      <c r="I64" s="76"/>
      <c r="J64" s="76"/>
      <c r="K64" s="76"/>
      <c r="L64" s="76"/>
      <c r="M64" s="76"/>
      <c r="N64" s="76"/>
    </row>
    <row r="65" spans="1:14" x14ac:dyDescent="0.25">
      <c r="A65" s="79"/>
      <c r="B65" s="76" t="s">
        <v>155</v>
      </c>
      <c r="C65" s="48"/>
      <c r="D65" s="48">
        <v>0</v>
      </c>
      <c r="E65" s="49">
        <f>IF(D65&gt;0,(VLOOKUP(C65,[1]Datavalidering!A2:B57,2)*'[1]2023'!D60),0)</f>
        <v>0</v>
      </c>
      <c r="F65" s="76"/>
      <c r="G65" s="76"/>
      <c r="H65" s="76"/>
      <c r="I65" s="76"/>
      <c r="J65" s="76"/>
      <c r="K65" s="76"/>
      <c r="L65" s="76"/>
      <c r="M65" s="76"/>
      <c r="N65" s="76"/>
    </row>
    <row r="66" spans="1:14" x14ac:dyDescent="0.25">
      <c r="A66" s="79"/>
      <c r="B66" s="76" t="s">
        <v>156</v>
      </c>
      <c r="C66" s="48"/>
      <c r="D66" s="48">
        <v>0</v>
      </c>
      <c r="E66" s="49">
        <f>IF(D66&gt;0,(VLOOKUP(C66,[1]Datavalidering!A2:B57,2)*'[1]2023'!D61),0)</f>
        <v>0</v>
      </c>
      <c r="F66" s="76"/>
      <c r="G66" s="76"/>
      <c r="H66" s="76"/>
      <c r="I66" s="76"/>
      <c r="J66" s="76"/>
      <c r="K66" s="76"/>
      <c r="L66" s="76"/>
      <c r="M66" s="76"/>
      <c r="N66" s="76"/>
    </row>
    <row r="67" spans="1:14" x14ac:dyDescent="0.25">
      <c r="A67" s="79"/>
      <c r="B67" s="76" t="s">
        <v>157</v>
      </c>
      <c r="C67" s="48"/>
      <c r="D67" s="48">
        <v>0</v>
      </c>
      <c r="E67" s="49">
        <f>IF(D67&gt;0,(VLOOKUP(C67,[1]Datavalidering!A2:B57,2)*'[1]2023'!D62),0)</f>
        <v>0</v>
      </c>
      <c r="F67" s="76"/>
      <c r="G67" s="76"/>
      <c r="H67" s="76"/>
      <c r="I67" s="76"/>
      <c r="J67" s="76"/>
      <c r="K67" s="76"/>
      <c r="L67" s="76"/>
      <c r="M67" s="76"/>
      <c r="N67" s="76"/>
    </row>
    <row r="68" spans="1:14" x14ac:dyDescent="0.25">
      <c r="A68" s="79"/>
      <c r="B68" s="76" t="s">
        <v>158</v>
      </c>
      <c r="C68" s="48"/>
      <c r="D68" s="48">
        <v>0</v>
      </c>
      <c r="E68" s="49">
        <f>IF(D68&gt;0,(VLOOKUP(C68,[1]Datavalidering!A2:B57,2)*'[1]2023'!D63),0)</f>
        <v>0</v>
      </c>
      <c r="F68" s="76"/>
      <c r="G68" s="76"/>
      <c r="H68" s="76"/>
      <c r="I68" s="76"/>
      <c r="J68" s="76"/>
      <c r="K68" s="76"/>
      <c r="L68" s="76"/>
      <c r="M68" s="76"/>
      <c r="N68" s="76"/>
    </row>
    <row r="69" spans="1:14" x14ac:dyDescent="0.25">
      <c r="A69" s="79"/>
      <c r="B69" s="76" t="s">
        <v>10</v>
      </c>
      <c r="C69" s="47">
        <f>SUM(E64:E68)/1000</f>
        <v>0</v>
      </c>
      <c r="D69" s="76"/>
      <c r="E69" s="76"/>
      <c r="F69" s="76"/>
      <c r="G69" s="76"/>
      <c r="H69" s="76"/>
      <c r="I69" s="76"/>
      <c r="J69" s="76"/>
      <c r="K69" s="76"/>
      <c r="L69" s="76"/>
      <c r="M69" s="76"/>
      <c r="N69" s="76"/>
    </row>
    <row r="70" spans="1:14" x14ac:dyDescent="0.25">
      <c r="A70" s="79"/>
      <c r="B70" s="76"/>
      <c r="C70" s="76"/>
      <c r="D70" s="76"/>
      <c r="E70" s="76"/>
      <c r="F70" s="76"/>
      <c r="G70" s="76"/>
      <c r="H70" s="76"/>
      <c r="I70" s="76"/>
      <c r="J70" s="76"/>
      <c r="K70" s="76"/>
      <c r="L70" s="76"/>
      <c r="M70" s="76"/>
      <c r="N70" s="76"/>
    </row>
  </sheetData>
  <mergeCells count="6">
    <mergeCell ref="F3:I3"/>
    <mergeCell ref="F4:I4"/>
    <mergeCell ref="C7:D7"/>
    <mergeCell ref="E7:F7"/>
    <mergeCell ref="G7:H7"/>
    <mergeCell ref="I7:J7"/>
  </mergeCell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9"/>
  <sheetViews>
    <sheetView showGridLines="0" workbookViewId="0">
      <selection activeCell="Q12" sqref="Q12"/>
    </sheetView>
  </sheetViews>
  <sheetFormatPr defaultRowHeight="15" x14ac:dyDescent="0.25"/>
  <cols>
    <col min="2" max="2" width="17.42578125" bestFit="1" customWidth="1"/>
    <col min="4" max="4" width="9.42578125" bestFit="1" customWidth="1"/>
    <col min="5" max="5" width="11.42578125" bestFit="1" customWidth="1"/>
  </cols>
  <sheetData>
    <row r="1" spans="1:5" x14ac:dyDescent="0.25">
      <c r="B1" s="97" t="s">
        <v>94</v>
      </c>
      <c r="C1" s="97"/>
      <c r="D1" s="97"/>
      <c r="E1" s="97"/>
    </row>
    <row r="2" spans="1:5" x14ac:dyDescent="0.25">
      <c r="B2" s="96" t="s">
        <v>0</v>
      </c>
      <c r="C2" s="96" t="s">
        <v>12</v>
      </c>
      <c r="D2" s="96" t="s">
        <v>19</v>
      </c>
      <c r="E2" s="96" t="s">
        <v>161</v>
      </c>
    </row>
    <row r="3" spans="1:5" x14ac:dyDescent="0.25">
      <c r="A3" s="95">
        <v>2018</v>
      </c>
      <c r="B3" s="92">
        <f>'2018'!C16</f>
        <v>0</v>
      </c>
      <c r="C3" s="92">
        <f>'2018'!C32</f>
        <v>0</v>
      </c>
      <c r="D3" s="92">
        <f>'2018'!C50</f>
        <v>0</v>
      </c>
      <c r="E3" s="93">
        <f>'2018'!C64</f>
        <v>0</v>
      </c>
    </row>
    <row r="4" spans="1:5" x14ac:dyDescent="0.25">
      <c r="A4" s="95">
        <v>2019</v>
      </c>
      <c r="B4" s="92">
        <f>'2019'!C16</f>
        <v>0</v>
      </c>
      <c r="C4" s="92">
        <f>'2019'!C32</f>
        <v>0</v>
      </c>
      <c r="D4" s="92">
        <f>'2019'!C50</f>
        <v>0</v>
      </c>
      <c r="E4" s="93">
        <f>'2019'!C64</f>
        <v>0</v>
      </c>
    </row>
    <row r="5" spans="1:5" x14ac:dyDescent="0.25">
      <c r="A5" s="95">
        <v>2020</v>
      </c>
      <c r="B5" s="92">
        <f>'2020'!C16</f>
        <v>0</v>
      </c>
      <c r="C5" s="92">
        <f>'2020'!C32</f>
        <v>0</v>
      </c>
      <c r="D5" s="92">
        <f>'2020'!C50</f>
        <v>0</v>
      </c>
      <c r="E5" s="93">
        <f>'2020'!C64</f>
        <v>0</v>
      </c>
    </row>
    <row r="6" spans="1:5" x14ac:dyDescent="0.25">
      <c r="A6" s="95">
        <v>2021</v>
      </c>
      <c r="B6" s="92">
        <f>'2021'!C16</f>
        <v>0</v>
      </c>
      <c r="C6" s="92">
        <f>'2021'!C32</f>
        <v>0</v>
      </c>
      <c r="D6" s="92">
        <f>'2021'!C50</f>
        <v>0</v>
      </c>
      <c r="E6" s="93">
        <f>'2021'!C64</f>
        <v>0</v>
      </c>
    </row>
    <row r="7" spans="1:5" x14ac:dyDescent="0.25">
      <c r="A7" s="95">
        <v>2022</v>
      </c>
      <c r="B7" s="92">
        <f>'2022'!C16</f>
        <v>0</v>
      </c>
      <c r="C7" s="92">
        <f>'2022'!C32</f>
        <v>0</v>
      </c>
      <c r="D7" s="92">
        <f>'2022'!C50</f>
        <v>0</v>
      </c>
      <c r="E7" s="93">
        <f>'2022'!C64</f>
        <v>0</v>
      </c>
    </row>
    <row r="8" spans="1:5" x14ac:dyDescent="0.25">
      <c r="A8" s="95">
        <v>2023</v>
      </c>
      <c r="B8" s="92">
        <f>'2023'!C16</f>
        <v>0</v>
      </c>
      <c r="C8" s="92">
        <f>'2023'!C32</f>
        <v>0</v>
      </c>
      <c r="D8" s="92">
        <f>'2023'!C50</f>
        <v>0</v>
      </c>
      <c r="E8" s="94">
        <f>'2023'!C64</f>
        <v>0</v>
      </c>
    </row>
    <row r="9" spans="1:5" x14ac:dyDescent="0.25">
      <c r="A9" s="95">
        <v>2024</v>
      </c>
      <c r="B9" s="92">
        <f>'2023'!C17</f>
        <v>0</v>
      </c>
      <c r="C9" s="92">
        <f>'2023'!C33</f>
        <v>0</v>
      </c>
      <c r="D9" s="92">
        <f>'2023'!C51</f>
        <v>0</v>
      </c>
      <c r="E9" s="94">
        <f>'2023'!C65</f>
        <v>0</v>
      </c>
    </row>
  </sheetData>
  <mergeCells count="1">
    <mergeCell ref="B1:E1"/>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sheetPr>
  <dimension ref="A1:O60"/>
  <sheetViews>
    <sheetView showGridLines="0" topLeftCell="A40" workbookViewId="0">
      <selection activeCell="B22" sqref="B22"/>
    </sheetView>
  </sheetViews>
  <sheetFormatPr defaultRowHeight="15" x14ac:dyDescent="0.25"/>
  <cols>
    <col min="1" max="1" width="18" style="33" customWidth="1"/>
    <col min="2" max="2" width="9.140625" style="33"/>
    <col min="3" max="3" width="11.85546875" style="33" customWidth="1"/>
    <col min="4" max="16384" width="9.140625" style="33"/>
  </cols>
  <sheetData>
    <row r="1" spans="1:15" ht="57" customHeight="1" x14ac:dyDescent="0.25">
      <c r="A1" s="59" t="s">
        <v>166</v>
      </c>
      <c r="B1" s="60"/>
      <c r="C1" s="60"/>
      <c r="D1" s="60"/>
      <c r="E1" s="60"/>
      <c r="F1" s="60"/>
      <c r="G1" s="60"/>
      <c r="H1" s="60"/>
      <c r="I1" s="60"/>
      <c r="J1" s="60"/>
      <c r="K1" s="60"/>
      <c r="L1" s="60"/>
      <c r="M1" s="60"/>
      <c r="N1" s="60"/>
      <c r="O1" s="60"/>
    </row>
    <row r="2" spans="1:15" ht="15.75" thickBot="1" x14ac:dyDescent="0.3"/>
    <row r="3" spans="1:15" x14ac:dyDescent="0.25">
      <c r="C3" s="61" t="s">
        <v>199</v>
      </c>
      <c r="D3" s="62"/>
      <c r="E3" s="62"/>
      <c r="F3" s="62"/>
      <c r="G3" s="62"/>
      <c r="H3" s="62"/>
      <c r="I3" s="63"/>
    </row>
    <row r="4" spans="1:15" ht="15.75" thickBot="1" x14ac:dyDescent="0.3">
      <c r="C4" s="64" t="s">
        <v>200</v>
      </c>
      <c r="D4" s="65"/>
      <c r="E4" s="65"/>
      <c r="F4" s="65"/>
      <c r="G4" s="65"/>
      <c r="H4" s="65"/>
      <c r="I4" s="66"/>
    </row>
    <row r="6" spans="1:15" x14ac:dyDescent="0.25">
      <c r="A6" s="34" t="s">
        <v>169</v>
      </c>
    </row>
    <row r="7" spans="1:15" x14ac:dyDescent="0.25">
      <c r="A7" s="35" t="s">
        <v>170</v>
      </c>
      <c r="B7" s="55" t="s">
        <v>167</v>
      </c>
      <c r="C7" s="55"/>
      <c r="D7" s="55"/>
      <c r="E7" s="55"/>
      <c r="F7" s="55"/>
      <c r="G7" s="55"/>
      <c r="H7" s="55"/>
      <c r="I7" s="55"/>
      <c r="J7" s="55"/>
      <c r="K7" s="55"/>
      <c r="L7" s="55"/>
      <c r="M7" s="55"/>
      <c r="N7" s="55"/>
      <c r="O7" s="55"/>
    </row>
    <row r="9" spans="1:15" x14ac:dyDescent="0.25">
      <c r="B9" s="56" t="s">
        <v>168</v>
      </c>
      <c r="C9" s="56"/>
      <c r="D9" s="56"/>
      <c r="E9" s="56"/>
      <c r="F9" s="56"/>
      <c r="G9" s="56"/>
      <c r="H9" s="56"/>
      <c r="I9" s="56"/>
      <c r="J9" s="56"/>
      <c r="K9" s="56"/>
      <c r="L9" s="56"/>
      <c r="M9" s="56"/>
      <c r="N9" s="56"/>
      <c r="O9" s="56"/>
    </row>
    <row r="10" spans="1:15" x14ac:dyDescent="0.25">
      <c r="A10" s="35" t="s">
        <v>171</v>
      </c>
      <c r="B10" s="54" t="s">
        <v>49</v>
      </c>
      <c r="C10" s="54"/>
      <c r="D10" s="54"/>
      <c r="E10" s="54"/>
      <c r="F10" s="54"/>
      <c r="G10" s="54"/>
      <c r="H10" s="54"/>
      <c r="I10" s="54"/>
      <c r="J10" s="54"/>
      <c r="K10" s="54"/>
      <c r="L10" s="54"/>
      <c r="M10" s="54"/>
      <c r="N10" s="54"/>
      <c r="O10" s="54"/>
    </row>
    <row r="11" spans="1:15" x14ac:dyDescent="0.25">
      <c r="B11" s="54"/>
      <c r="C11" s="54"/>
      <c r="D11" s="54"/>
      <c r="E11" s="54"/>
      <c r="F11" s="54"/>
      <c r="G11" s="54"/>
      <c r="H11" s="54"/>
      <c r="I11" s="54"/>
      <c r="J11" s="54"/>
      <c r="K11" s="54"/>
      <c r="L11" s="54"/>
      <c r="M11" s="54"/>
      <c r="N11" s="54"/>
      <c r="O11" s="54"/>
    </row>
    <row r="12" spans="1:15" x14ac:dyDescent="0.25">
      <c r="B12" s="57" t="s">
        <v>52</v>
      </c>
      <c r="C12" s="57"/>
      <c r="D12" s="57"/>
      <c r="E12" s="57"/>
      <c r="F12" s="57"/>
      <c r="G12" s="57"/>
      <c r="H12" s="57"/>
      <c r="I12" s="57"/>
      <c r="J12" s="57"/>
      <c r="K12" s="57"/>
      <c r="L12" s="57"/>
      <c r="M12" s="57"/>
      <c r="N12" s="57"/>
      <c r="O12" s="57"/>
    </row>
    <row r="13" spans="1:15" x14ac:dyDescent="0.25">
      <c r="B13" s="57" t="s">
        <v>50</v>
      </c>
      <c r="C13" s="57"/>
      <c r="D13" s="57"/>
      <c r="E13" s="57"/>
      <c r="F13" s="57"/>
      <c r="G13" s="57"/>
      <c r="H13" s="57"/>
      <c r="I13" s="57"/>
      <c r="J13" s="57"/>
      <c r="K13" s="57"/>
      <c r="L13" s="57"/>
      <c r="M13" s="57"/>
      <c r="N13" s="57"/>
      <c r="O13" s="57"/>
    </row>
    <row r="15" spans="1:15" x14ac:dyDescent="0.25">
      <c r="A15" s="35" t="s">
        <v>172</v>
      </c>
      <c r="B15" s="54" t="s">
        <v>173</v>
      </c>
      <c r="C15" s="54"/>
      <c r="D15" s="54"/>
      <c r="E15" s="54"/>
      <c r="F15" s="54"/>
      <c r="G15" s="54"/>
      <c r="H15" s="54"/>
      <c r="I15" s="54"/>
      <c r="J15" s="54"/>
      <c r="K15" s="54"/>
      <c r="L15" s="54"/>
      <c r="M15" s="54"/>
      <c r="N15" s="54"/>
      <c r="O15" s="54"/>
    </row>
    <row r="16" spans="1:15" x14ac:dyDescent="0.25">
      <c r="B16" s="54"/>
      <c r="C16" s="54"/>
      <c r="D16" s="54"/>
      <c r="E16" s="54"/>
      <c r="F16" s="54"/>
      <c r="G16" s="54"/>
      <c r="H16" s="54"/>
      <c r="I16" s="54"/>
      <c r="J16" s="54"/>
      <c r="K16" s="54"/>
      <c r="L16" s="54"/>
      <c r="M16" s="54"/>
      <c r="N16" s="54"/>
      <c r="O16" s="54"/>
    </row>
    <row r="17" spans="1:15" x14ac:dyDescent="0.25">
      <c r="B17" s="36"/>
      <c r="C17" s="36"/>
      <c r="D17" s="36"/>
      <c r="E17" s="36"/>
      <c r="F17" s="36"/>
      <c r="G17" s="36"/>
      <c r="H17" s="36"/>
      <c r="I17" s="36"/>
      <c r="J17" s="36"/>
      <c r="K17" s="36"/>
      <c r="L17" s="36"/>
      <c r="M17" s="36"/>
      <c r="N17" s="36"/>
      <c r="O17" s="36"/>
    </row>
    <row r="18" spans="1:15" x14ac:dyDescent="0.25">
      <c r="A18" s="35" t="s">
        <v>174</v>
      </c>
      <c r="B18" s="54" t="s">
        <v>175</v>
      </c>
      <c r="C18" s="54"/>
      <c r="D18" s="54"/>
      <c r="E18" s="54"/>
      <c r="F18" s="54"/>
      <c r="G18" s="54"/>
      <c r="H18" s="54"/>
      <c r="I18" s="54"/>
      <c r="J18" s="54"/>
      <c r="K18" s="54"/>
      <c r="L18" s="54"/>
      <c r="M18" s="54"/>
      <c r="N18" s="54"/>
      <c r="O18" s="54"/>
    </row>
    <row r="19" spans="1:15" x14ac:dyDescent="0.25">
      <c r="B19" s="54"/>
      <c r="C19" s="54"/>
      <c r="D19" s="54"/>
      <c r="E19" s="54"/>
      <c r="F19" s="54"/>
      <c r="G19" s="54"/>
      <c r="H19" s="54"/>
      <c r="I19" s="54"/>
      <c r="J19" s="54"/>
      <c r="K19" s="54"/>
      <c r="L19" s="54"/>
      <c r="M19" s="54"/>
      <c r="N19" s="54"/>
      <c r="O19" s="54"/>
    </row>
    <row r="21" spans="1:15" x14ac:dyDescent="0.25">
      <c r="A21" s="35" t="s">
        <v>201</v>
      </c>
      <c r="B21" s="58" t="s">
        <v>202</v>
      </c>
      <c r="C21" s="58"/>
      <c r="D21" s="58"/>
      <c r="E21" s="58"/>
      <c r="F21" s="58"/>
      <c r="G21" s="58"/>
      <c r="H21" s="58"/>
      <c r="I21" s="58"/>
      <c r="J21" s="58"/>
      <c r="K21" s="58"/>
      <c r="L21" s="58"/>
      <c r="M21" s="58"/>
      <c r="N21" s="58"/>
      <c r="O21" s="58"/>
    </row>
    <row r="23" spans="1:15" x14ac:dyDescent="0.25">
      <c r="A23" s="35" t="s">
        <v>176</v>
      </c>
      <c r="B23" s="54" t="s">
        <v>91</v>
      </c>
      <c r="C23" s="54"/>
      <c r="D23" s="54"/>
      <c r="E23" s="54"/>
      <c r="F23" s="54"/>
      <c r="G23" s="54"/>
      <c r="H23" s="54"/>
      <c r="I23" s="54"/>
      <c r="J23" s="54"/>
      <c r="K23" s="54"/>
      <c r="L23" s="54"/>
      <c r="M23" s="54"/>
      <c r="N23" s="54"/>
      <c r="O23" s="54"/>
    </row>
    <row r="24" spans="1:15" x14ac:dyDescent="0.25">
      <c r="B24" s="54"/>
      <c r="C24" s="54"/>
      <c r="D24" s="54"/>
      <c r="E24" s="54"/>
      <c r="F24" s="54"/>
      <c r="G24" s="54"/>
      <c r="H24" s="54"/>
      <c r="I24" s="54"/>
      <c r="J24" s="54"/>
      <c r="K24" s="54"/>
      <c r="L24" s="54"/>
      <c r="M24" s="54"/>
      <c r="N24" s="54"/>
      <c r="O24" s="54"/>
    </row>
    <row r="25" spans="1:15" x14ac:dyDescent="0.25">
      <c r="B25" s="58" t="s">
        <v>59</v>
      </c>
      <c r="C25" s="58"/>
      <c r="D25" s="58"/>
      <c r="E25" s="58"/>
      <c r="F25" s="58"/>
      <c r="G25" s="58"/>
      <c r="H25" s="58"/>
      <c r="I25" s="58"/>
      <c r="J25" s="58"/>
      <c r="K25" s="58"/>
      <c r="L25" s="58"/>
      <c r="M25" s="58"/>
      <c r="N25" s="58"/>
      <c r="O25" s="58"/>
    </row>
    <row r="27" spans="1:15" x14ac:dyDescent="0.25">
      <c r="A27" s="35" t="s">
        <v>177</v>
      </c>
      <c r="B27" s="55" t="s">
        <v>178</v>
      </c>
      <c r="C27" s="55"/>
      <c r="D27" s="55"/>
      <c r="E27" s="55"/>
      <c r="F27" s="55"/>
      <c r="G27" s="55"/>
      <c r="H27" s="55"/>
      <c r="I27" s="55"/>
      <c r="J27" s="55"/>
      <c r="K27" s="55"/>
      <c r="L27" s="55"/>
      <c r="M27" s="55"/>
      <c r="N27" s="55"/>
      <c r="O27" s="55"/>
    </row>
    <row r="28" spans="1:15" x14ac:dyDescent="0.25">
      <c r="B28" s="55"/>
      <c r="C28" s="55"/>
      <c r="D28" s="55"/>
      <c r="E28" s="55"/>
      <c r="F28" s="55"/>
      <c r="G28" s="55"/>
      <c r="H28" s="55"/>
      <c r="I28" s="55"/>
      <c r="J28" s="55"/>
      <c r="K28" s="55"/>
      <c r="L28" s="55"/>
      <c r="M28" s="55"/>
      <c r="N28" s="55"/>
      <c r="O28" s="55"/>
    </row>
    <row r="30" spans="1:15" x14ac:dyDescent="0.25">
      <c r="A30" s="35" t="s">
        <v>179</v>
      </c>
      <c r="B30" s="54" t="s">
        <v>180</v>
      </c>
      <c r="C30" s="54"/>
      <c r="D30" s="54"/>
      <c r="E30" s="54"/>
      <c r="F30" s="54"/>
      <c r="G30" s="54"/>
      <c r="H30" s="54"/>
      <c r="I30" s="54"/>
      <c r="J30" s="54"/>
      <c r="K30" s="54"/>
      <c r="L30" s="54"/>
      <c r="M30" s="54"/>
      <c r="N30" s="54"/>
      <c r="O30" s="54"/>
    </row>
    <row r="31" spans="1:15" x14ac:dyDescent="0.25">
      <c r="A31" s="37"/>
      <c r="B31" s="54"/>
      <c r="C31" s="54"/>
      <c r="D31" s="54"/>
      <c r="E31" s="54"/>
      <c r="F31" s="54"/>
      <c r="G31" s="54"/>
      <c r="H31" s="54"/>
      <c r="I31" s="54"/>
      <c r="J31" s="54"/>
      <c r="K31" s="54"/>
      <c r="L31" s="54"/>
      <c r="M31" s="54"/>
      <c r="N31" s="54"/>
      <c r="O31" s="54"/>
    </row>
    <row r="33" spans="1:15" x14ac:dyDescent="0.25">
      <c r="A33" s="35" t="s">
        <v>181</v>
      </c>
      <c r="B33" s="58" t="s">
        <v>182</v>
      </c>
      <c r="C33" s="58"/>
      <c r="D33" s="58"/>
      <c r="E33" s="58"/>
      <c r="F33" s="58"/>
      <c r="G33" s="58"/>
      <c r="H33" s="58"/>
      <c r="I33" s="58"/>
      <c r="J33" s="58"/>
      <c r="K33" s="58"/>
      <c r="L33" s="58"/>
      <c r="M33" s="58"/>
      <c r="N33" s="58"/>
      <c r="O33" s="58"/>
    </row>
    <row r="35" spans="1:15" x14ac:dyDescent="0.25">
      <c r="A35" s="35" t="s">
        <v>183</v>
      </c>
      <c r="B35" s="58" t="s">
        <v>184</v>
      </c>
      <c r="C35" s="58"/>
      <c r="D35" s="58"/>
      <c r="E35" s="58"/>
      <c r="F35" s="58"/>
      <c r="G35" s="58"/>
      <c r="H35" s="58"/>
      <c r="I35" s="58"/>
      <c r="J35" s="58"/>
      <c r="K35" s="58"/>
      <c r="L35" s="58"/>
      <c r="M35" s="58"/>
      <c r="N35" s="58"/>
      <c r="O35" s="58"/>
    </row>
    <row r="36" spans="1:15" x14ac:dyDescent="0.25">
      <c r="B36" s="58" t="s">
        <v>90</v>
      </c>
      <c r="C36" s="58"/>
      <c r="D36" s="58"/>
      <c r="E36" s="58"/>
      <c r="F36" s="58"/>
      <c r="G36" s="58"/>
      <c r="H36" s="58"/>
      <c r="I36" s="58"/>
      <c r="J36" s="58"/>
      <c r="K36" s="58"/>
      <c r="L36" s="58"/>
      <c r="M36" s="58"/>
      <c r="N36" s="58"/>
      <c r="O36" s="58"/>
    </row>
    <row r="38" spans="1:15" x14ac:dyDescent="0.25">
      <c r="A38" s="35" t="s">
        <v>185</v>
      </c>
      <c r="B38" s="58" t="s">
        <v>186</v>
      </c>
      <c r="C38" s="58"/>
      <c r="D38" s="58"/>
      <c r="E38" s="58"/>
      <c r="F38" s="58"/>
      <c r="G38" s="58"/>
      <c r="H38" s="58"/>
      <c r="I38" s="58"/>
      <c r="J38" s="58"/>
      <c r="K38" s="58"/>
      <c r="L38" s="58"/>
      <c r="M38" s="58"/>
      <c r="N38" s="58"/>
      <c r="O38" s="58"/>
    </row>
    <row r="39" spans="1:15" x14ac:dyDescent="0.25">
      <c r="A39" s="37"/>
    </row>
    <row r="40" spans="1:15" x14ac:dyDescent="0.25">
      <c r="A40" s="35" t="s">
        <v>187</v>
      </c>
      <c r="B40" s="54" t="s">
        <v>188</v>
      </c>
      <c r="C40" s="54"/>
      <c r="D40" s="54"/>
      <c r="E40" s="54"/>
      <c r="F40" s="54"/>
      <c r="G40" s="54"/>
      <c r="H40" s="54"/>
      <c r="I40" s="54"/>
      <c r="J40" s="54"/>
      <c r="K40" s="54"/>
      <c r="L40" s="54"/>
      <c r="M40" s="54"/>
      <c r="N40" s="54"/>
      <c r="O40" s="54"/>
    </row>
    <row r="41" spans="1:15" x14ac:dyDescent="0.25">
      <c r="A41" s="37"/>
      <c r="B41" s="54"/>
      <c r="C41" s="54"/>
      <c r="D41" s="54"/>
      <c r="E41" s="54"/>
      <c r="F41" s="54"/>
      <c r="G41" s="54"/>
      <c r="H41" s="54"/>
      <c r="I41" s="54"/>
      <c r="J41" s="54"/>
      <c r="K41" s="54"/>
      <c r="L41" s="54"/>
      <c r="M41" s="54"/>
      <c r="N41" s="54"/>
      <c r="O41" s="54"/>
    </row>
    <row r="43" spans="1:15" x14ac:dyDescent="0.25">
      <c r="A43" s="35" t="s">
        <v>189</v>
      </c>
      <c r="B43" s="58" t="s">
        <v>190</v>
      </c>
      <c r="C43" s="58"/>
      <c r="D43" s="58"/>
      <c r="E43" s="58"/>
      <c r="F43" s="58"/>
      <c r="G43" s="58"/>
      <c r="H43" s="58"/>
      <c r="I43" s="58"/>
      <c r="J43" s="58"/>
      <c r="K43" s="58"/>
      <c r="L43" s="58"/>
      <c r="M43" s="58"/>
      <c r="N43" s="58"/>
      <c r="O43" s="58"/>
    </row>
    <row r="45" spans="1:15" x14ac:dyDescent="0.25">
      <c r="A45" s="35" t="s">
        <v>191</v>
      </c>
      <c r="B45" s="58" t="s">
        <v>192</v>
      </c>
      <c r="C45" s="58"/>
      <c r="D45" s="58"/>
      <c r="E45" s="58"/>
      <c r="F45" s="58"/>
      <c r="G45" s="58"/>
      <c r="H45" s="58"/>
      <c r="I45" s="58"/>
      <c r="J45" s="58"/>
      <c r="K45" s="58"/>
      <c r="L45" s="58"/>
      <c r="M45" s="58"/>
      <c r="N45" s="58"/>
      <c r="O45" s="58"/>
    </row>
    <row r="47" spans="1:15" x14ac:dyDescent="0.25">
      <c r="A47" s="35" t="s">
        <v>193</v>
      </c>
      <c r="B47" s="58" t="s">
        <v>194</v>
      </c>
      <c r="C47" s="58"/>
      <c r="D47" s="58"/>
      <c r="E47" s="58"/>
      <c r="F47" s="58"/>
      <c r="G47" s="58"/>
      <c r="H47" s="58"/>
      <c r="I47" s="58"/>
      <c r="J47" s="58"/>
      <c r="K47" s="58"/>
      <c r="L47" s="58"/>
      <c r="M47" s="58"/>
      <c r="N47" s="58"/>
      <c r="O47" s="58"/>
    </row>
    <row r="49" spans="1:15" x14ac:dyDescent="0.25">
      <c r="A49" s="35" t="s">
        <v>195</v>
      </c>
      <c r="B49" s="58" t="s">
        <v>196</v>
      </c>
      <c r="C49" s="58"/>
      <c r="D49" s="58"/>
      <c r="E49" s="58"/>
      <c r="F49" s="58"/>
      <c r="G49" s="58"/>
      <c r="H49" s="58"/>
      <c r="I49" s="58"/>
      <c r="J49" s="58"/>
      <c r="K49" s="58"/>
      <c r="L49" s="58"/>
      <c r="M49" s="58"/>
      <c r="N49" s="58"/>
      <c r="O49" s="58"/>
    </row>
    <row r="52" spans="1:15" x14ac:dyDescent="0.25">
      <c r="A52" s="33" t="s">
        <v>72</v>
      </c>
      <c r="B52" s="33" t="s">
        <v>74</v>
      </c>
      <c r="C52" s="33" t="s">
        <v>87</v>
      </c>
    </row>
    <row r="53" spans="1:15" x14ac:dyDescent="0.25">
      <c r="A53" s="33" t="s">
        <v>69</v>
      </c>
      <c r="B53" s="33" t="s">
        <v>73</v>
      </c>
      <c r="C53" s="33" t="s">
        <v>86</v>
      </c>
    </row>
    <row r="54" spans="1:15" x14ac:dyDescent="0.25">
      <c r="A54" s="33" t="s">
        <v>70</v>
      </c>
      <c r="B54" s="33" t="s">
        <v>75</v>
      </c>
      <c r="C54" s="33" t="s">
        <v>88</v>
      </c>
    </row>
    <row r="55" spans="1:15" x14ac:dyDescent="0.25">
      <c r="A55" s="33" t="s">
        <v>71</v>
      </c>
      <c r="C55" s="33" t="s">
        <v>89</v>
      </c>
    </row>
    <row r="57" spans="1:15" x14ac:dyDescent="0.25">
      <c r="A57" s="35" t="s">
        <v>197</v>
      </c>
      <c r="B57" s="54" t="s">
        <v>198</v>
      </c>
      <c r="C57" s="54"/>
      <c r="D57" s="54"/>
      <c r="E57" s="54"/>
      <c r="F57" s="54"/>
      <c r="G57" s="54"/>
      <c r="H57" s="54"/>
      <c r="I57" s="54"/>
      <c r="J57" s="54"/>
      <c r="K57" s="54"/>
      <c r="L57" s="54"/>
      <c r="M57" s="54"/>
      <c r="N57" s="54"/>
      <c r="O57" s="54"/>
    </row>
    <row r="58" spans="1:15" x14ac:dyDescent="0.25">
      <c r="B58" s="54"/>
      <c r="C58" s="54"/>
      <c r="D58" s="54"/>
      <c r="E58" s="54"/>
      <c r="F58" s="54"/>
      <c r="G58" s="54"/>
      <c r="H58" s="54"/>
      <c r="I58" s="54"/>
      <c r="J58" s="54"/>
      <c r="K58" s="54"/>
      <c r="L58" s="54"/>
      <c r="M58" s="54"/>
      <c r="N58" s="54"/>
      <c r="O58" s="54"/>
    </row>
    <row r="59" spans="1:15" x14ac:dyDescent="0.25">
      <c r="B59" s="58" t="s">
        <v>163</v>
      </c>
      <c r="C59" s="58"/>
      <c r="D59" s="58"/>
      <c r="E59" s="58"/>
      <c r="F59" s="58"/>
      <c r="G59" s="58"/>
      <c r="H59" s="58"/>
      <c r="I59" s="58"/>
      <c r="J59" s="58"/>
      <c r="K59" s="58"/>
      <c r="L59" s="58"/>
      <c r="M59" s="58"/>
      <c r="N59" s="58"/>
      <c r="O59" s="58"/>
    </row>
    <row r="60" spans="1:15" x14ac:dyDescent="0.25">
      <c r="B60" s="58" t="s">
        <v>164</v>
      </c>
      <c r="C60" s="58"/>
      <c r="D60" s="58"/>
      <c r="E60" s="58"/>
      <c r="F60" s="58"/>
      <c r="G60" s="58"/>
      <c r="H60" s="58"/>
      <c r="I60" s="58"/>
      <c r="J60" s="58"/>
      <c r="K60" s="58"/>
      <c r="L60" s="58"/>
      <c r="M60" s="58"/>
      <c r="N60" s="58"/>
      <c r="O60" s="58"/>
    </row>
  </sheetData>
  <mergeCells count="27">
    <mergeCell ref="B57:O58"/>
    <mergeCell ref="B59:O59"/>
    <mergeCell ref="B60:O60"/>
    <mergeCell ref="A1:O1"/>
    <mergeCell ref="C3:I3"/>
    <mergeCell ref="C4:I4"/>
    <mergeCell ref="B40:O41"/>
    <mergeCell ref="B43:O43"/>
    <mergeCell ref="B45:O45"/>
    <mergeCell ref="B47:O47"/>
    <mergeCell ref="B49:O49"/>
    <mergeCell ref="B30:O31"/>
    <mergeCell ref="B33:O33"/>
    <mergeCell ref="B35:O35"/>
    <mergeCell ref="B36:O36"/>
    <mergeCell ref="B38:O38"/>
    <mergeCell ref="B18:O19"/>
    <mergeCell ref="B21:O21"/>
    <mergeCell ref="B23:O24"/>
    <mergeCell ref="B25:O25"/>
    <mergeCell ref="B27:O28"/>
    <mergeCell ref="B15:O16"/>
    <mergeCell ref="B7:O7"/>
    <mergeCell ref="B9:O9"/>
    <mergeCell ref="B10:O11"/>
    <mergeCell ref="B12:O12"/>
    <mergeCell ref="B13:O13"/>
  </mergeCells>
  <phoneticPr fontId="8" type="noConversion"/>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BEA596917FC5A4B8CC138E740972FE6" ma:contentTypeVersion="12" ma:contentTypeDescription="Skapa ett nytt dokument." ma:contentTypeScope="" ma:versionID="9b6c327281a47c7fe90a4ecbf15f012f">
  <xsd:schema xmlns:xsd="http://www.w3.org/2001/XMLSchema" xmlns:xs="http://www.w3.org/2001/XMLSchema" xmlns:p="http://schemas.microsoft.com/office/2006/metadata/properties" xmlns:ns2="85b13ed4-441d-43df-96fd-079292e280c3" xmlns:ns3="9de86548-48ff-476a-90c3-f389ada4914a" targetNamespace="http://schemas.microsoft.com/office/2006/metadata/properties" ma:root="true" ma:fieldsID="925d231a2520c6d2ab7cde09d646e8d2" ns2:_="" ns3:_="">
    <xsd:import namespace="85b13ed4-441d-43df-96fd-079292e280c3"/>
    <xsd:import namespace="9de86548-48ff-476a-90c3-f389ada4914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b13ed4-441d-43df-96fd-079292e280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Bildmarkeringar" ma:readOnly="false" ma:fieldId="{5cf76f15-5ced-4ddc-b409-7134ff3c332f}" ma:taxonomyMulti="true" ma:sspId="06f5ef06-136b-46e4-a9a0-42da4259fa7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e86548-48ff-476a-90c3-f389ada4914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4b38c62-6024-4d51-a62a-b888a5790981}" ma:internalName="TaxCatchAll" ma:showField="CatchAllData" ma:web="9de86548-48ff-476a-90c3-f389ada4914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de86548-48ff-476a-90c3-f389ada4914a" xsi:nil="true"/>
    <lcf76f155ced4ddcb4097134ff3c332f xmlns="85b13ed4-441d-43df-96fd-079292e280c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AC3B76F-D050-482A-9D39-199EA15CBCEC}"/>
</file>

<file path=customXml/itemProps2.xml><?xml version="1.0" encoding="utf-8"?>
<ds:datastoreItem xmlns:ds="http://schemas.openxmlformats.org/officeDocument/2006/customXml" ds:itemID="{B51ECD48-C400-43F1-89F3-7677CD0533C7}"/>
</file>

<file path=customXml/itemProps3.xml><?xml version="1.0" encoding="utf-8"?>
<ds:datastoreItem xmlns:ds="http://schemas.openxmlformats.org/officeDocument/2006/customXml" ds:itemID="{F678A1CC-AE51-47B7-B8C6-68AB6CF8CC8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10</vt:i4>
      </vt:variant>
    </vt:vector>
  </HeadingPairs>
  <TitlesOfParts>
    <vt:vector size="10" baseType="lpstr">
      <vt:lpstr>2018</vt:lpstr>
      <vt:lpstr>2019</vt:lpstr>
      <vt:lpstr>2020</vt:lpstr>
      <vt:lpstr>2021</vt:lpstr>
      <vt:lpstr>2022</vt:lpstr>
      <vt:lpstr>2023</vt:lpstr>
      <vt:lpstr>2024</vt:lpstr>
      <vt:lpstr>Jämförelse</vt:lpstr>
      <vt:lpstr>Handbok</vt:lpstr>
      <vt:lpstr>Datavalidering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Gunnar Westling</dc:creator>
  <cp:lastModifiedBy>Matilda Dreijer</cp:lastModifiedBy>
  <dcterms:created xsi:type="dcterms:W3CDTF">2018-10-24T10:06:12Z</dcterms:created>
  <dcterms:modified xsi:type="dcterms:W3CDTF">2025-03-06T11:41:06Z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0x0101001BEA596917FC5A4B8CC138E740972FE6</vt:lpwstr>
  </property>
</Properties>
</file>